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1355" windowHeight="7455" activeTab="0"/>
  </bookViews>
  <sheets>
    <sheet name="quarterly Progress report" sheetId="1" r:id="rId1"/>
    <sheet name="Summary Phy. quarterly " sheetId="2" r:id="rId2"/>
    <sheet name="Quarterly fin. review-detail" sheetId="3" r:id="rId3"/>
    <sheet name="deficit finance" sheetId="4" r:id="rId4"/>
    <sheet name="Summary quarterly financial " sheetId="5" r:id="rId5"/>
    <sheet name="Summary sheet PIA" sheetId="6" r:id="rId6"/>
  </sheets>
  <externalReferences>
    <externalReference r:id="rId9"/>
    <externalReference r:id="rId10"/>
  </externalReferences>
  <definedNames/>
  <calcPr fullCalcOnLoad="1"/>
</workbook>
</file>

<file path=xl/comments1.xml><?xml version="1.0" encoding="utf-8"?>
<comments xmlns="http://schemas.openxmlformats.org/spreadsheetml/2006/main">
  <authors>
    <author>Compaq</author>
  </authors>
  <commentList>
    <comment ref="H11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Do mention the date of reporting</t>
        </r>
      </text>
    </comment>
  </commentList>
</comments>
</file>

<file path=xl/comments3.xml><?xml version="1.0" encoding="utf-8"?>
<comments xmlns="http://schemas.openxmlformats.org/spreadsheetml/2006/main">
  <authors>
    <author>Compaq</author>
  </authors>
  <commentList>
    <comment ref="B3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fill the heads which are relevant to you at a given point of time according to the timeline submitted by you as per proposal</t>
        </r>
      </text>
    </comment>
    <comment ref="B5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Please provide the total amount here</t>
        </r>
      </text>
    </comment>
    <comment ref="B10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 here</t>
        </r>
      </text>
    </comment>
    <comment ref="B14" authorId="0">
      <text>
        <r>
          <rPr>
            <b/>
            <sz val="9"/>
            <rFont val="Tahoma"/>
            <family val="2"/>
          </rPr>
          <t>Compaq:</t>
        </r>
        <r>
          <rPr>
            <sz val="11"/>
            <rFont val="Tahoma"/>
            <family val="2"/>
          </rPr>
          <t xml:space="preserve">
Please provide the total amount here</t>
        </r>
      </text>
    </comment>
    <comment ref="B28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 here.</t>
        </r>
      </text>
    </comment>
    <comment ref="B33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</t>
        </r>
      </text>
    </comment>
    <comment ref="B40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give the total amount</t>
        </r>
      </text>
    </comment>
    <comment ref="B48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give the total amount </t>
        </r>
      </text>
    </comment>
  </commentList>
</comments>
</file>

<file path=xl/comments4.xml><?xml version="1.0" encoding="utf-8"?>
<comments xmlns="http://schemas.openxmlformats.org/spreadsheetml/2006/main">
  <authors>
    <author>Compaq</author>
  </authors>
  <commentList>
    <comment ref="B10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fill the heads which are relevant to you at a given point of time according to the timeline submitted by you as per proposal</t>
        </r>
      </text>
    </comment>
    <comment ref="B12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Please provide the total amount here</t>
        </r>
      </text>
    </comment>
    <comment ref="B17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 here</t>
        </r>
      </text>
    </comment>
    <comment ref="B21" authorId="0">
      <text>
        <r>
          <rPr>
            <b/>
            <sz val="9"/>
            <rFont val="Tahoma"/>
            <family val="2"/>
          </rPr>
          <t>Compaq:</t>
        </r>
        <r>
          <rPr>
            <sz val="11"/>
            <rFont val="Tahoma"/>
            <family val="2"/>
          </rPr>
          <t xml:space="preserve">
Please provide the total amount here</t>
        </r>
      </text>
    </comment>
    <comment ref="B35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 here.</t>
        </r>
      </text>
    </comment>
    <comment ref="B40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</t>
        </r>
      </text>
    </comment>
    <comment ref="B47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give the total amount</t>
        </r>
      </text>
    </comment>
    <comment ref="B55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give the total amount </t>
        </r>
      </text>
    </comment>
  </commentList>
</comments>
</file>

<file path=xl/comments6.xml><?xml version="1.0" encoding="utf-8"?>
<comments xmlns="http://schemas.openxmlformats.org/spreadsheetml/2006/main">
  <authors>
    <author>Compaq</author>
  </authors>
  <commentList>
    <comment ref="A9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add rows in case of requirement</t>
        </r>
      </text>
    </comment>
    <comment ref="E10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Applicable only in case of the activities which can have quantifiable outputs. Mention only in case it is applicable</t>
        </r>
      </text>
    </comment>
  </commentList>
</comments>
</file>

<file path=xl/sharedStrings.xml><?xml version="1.0" encoding="utf-8"?>
<sst xmlns="http://schemas.openxmlformats.org/spreadsheetml/2006/main" count="461" uniqueCount="364">
  <si>
    <t>ST</t>
  </si>
  <si>
    <t>SC</t>
  </si>
  <si>
    <t>OBCs</t>
  </si>
  <si>
    <t>Average additional foodgrains per family</t>
  </si>
  <si>
    <t>Number of Districts</t>
  </si>
  <si>
    <t>Men</t>
  </si>
  <si>
    <t>Women</t>
  </si>
  <si>
    <t>Revenue Villages</t>
  </si>
  <si>
    <t>Rs 7501-10000</t>
  </si>
  <si>
    <t>Rs.10001-15000</t>
  </si>
  <si>
    <t>more than Rs.15000</t>
  </si>
  <si>
    <t>% of families meeting benchmark yield</t>
  </si>
  <si>
    <t>Parameters</t>
  </si>
  <si>
    <t>Name of PIA</t>
  </si>
  <si>
    <t>Project Title</t>
  </si>
  <si>
    <t>From</t>
  </si>
  <si>
    <t>No.</t>
  </si>
  <si>
    <t>1.Outreach</t>
  </si>
  <si>
    <t>1.1.1</t>
  </si>
  <si>
    <t>1.1.2</t>
  </si>
  <si>
    <t>1.1.3</t>
  </si>
  <si>
    <t>1.1.4</t>
  </si>
  <si>
    <t>1.5.1</t>
  </si>
  <si>
    <t>1.5.3</t>
  </si>
  <si>
    <t>2. Input:</t>
  </si>
  <si>
    <t>2.1.1</t>
  </si>
  <si>
    <t>2.1.3</t>
  </si>
  <si>
    <t>no.</t>
  </si>
  <si>
    <t xml:space="preserve">Food Sufficiency </t>
  </si>
  <si>
    <t>less than 6 months</t>
  </si>
  <si>
    <t>7-9 months</t>
  </si>
  <si>
    <t>9-12 month</t>
  </si>
  <si>
    <t>&gt; 12 months</t>
  </si>
  <si>
    <t>&lt; Rs.7500</t>
  </si>
  <si>
    <t>3. Output</t>
  </si>
  <si>
    <t>3.2.2</t>
  </si>
  <si>
    <t>3.2.3</t>
  </si>
  <si>
    <t>3.4.1</t>
  </si>
  <si>
    <t>3.4.2</t>
  </si>
  <si>
    <t>3.4.2.1</t>
  </si>
  <si>
    <t>3.4.2.2</t>
  </si>
  <si>
    <t>3.5.1</t>
  </si>
  <si>
    <t>2.4.1</t>
  </si>
  <si>
    <t>Funds leveraged from other govt. programs (MGNREGA/RKVY etc)</t>
  </si>
  <si>
    <t>Capacity building of CRP</t>
  </si>
  <si>
    <t>Minorities</t>
  </si>
  <si>
    <t>1.5.4</t>
  </si>
  <si>
    <t>1.6.2</t>
  </si>
  <si>
    <t>1.6.3</t>
  </si>
  <si>
    <t>Number of Producer Organisations registered (Give the details with Year of Registration in annexure)</t>
  </si>
  <si>
    <t>Date of Fund release</t>
  </si>
  <si>
    <t>Number of Blocks</t>
  </si>
  <si>
    <t>No. of Gram Panchayats</t>
  </si>
  <si>
    <t>acre</t>
  </si>
  <si>
    <t>No. of days</t>
  </si>
  <si>
    <t>capital investment for common infrastructure/CFC</t>
  </si>
  <si>
    <t>Capacity building of target women farmers</t>
  </si>
  <si>
    <t>Qtls.</t>
  </si>
  <si>
    <t>Registration No. of PIA</t>
  </si>
  <si>
    <t>No. of Village level Federations covered</t>
  </si>
  <si>
    <t>No. of SHGs covered</t>
  </si>
  <si>
    <t>No. of Cluster Level/Block level Federations covered</t>
  </si>
  <si>
    <t xml:space="preserve">% of the SHGs intervened covered </t>
  </si>
  <si>
    <t>%</t>
  </si>
  <si>
    <t>Number of  village level Producers'/Collectors' Groups formed</t>
  </si>
  <si>
    <t>No. of training modules developed for SHG members</t>
  </si>
  <si>
    <t>No. of Training modules developed for Community Resource Persons</t>
  </si>
  <si>
    <t>No. of training modules developed for Community Para Professionals</t>
  </si>
  <si>
    <t>Capacity building of Community Para Professionals</t>
  </si>
  <si>
    <t xml:space="preserve">No. </t>
  </si>
  <si>
    <t>No. of days of Capacity building of women farmers</t>
  </si>
  <si>
    <t>No. of days of Capacity building of Community Para Professionals</t>
  </si>
  <si>
    <t>No. of days of Capacity Building of Community Resource persons</t>
  </si>
  <si>
    <t>Incremental increase in crop output for the Women Farmers covered under MKSP</t>
  </si>
  <si>
    <t>Incremental increase in NTFP collection for Women Farmers covered under MKSP</t>
  </si>
  <si>
    <t>Rs. Lakhs</t>
  </si>
  <si>
    <t>Incremental increase in revenue generation for Women Farmers covered by MKSP under Livestock activities</t>
  </si>
  <si>
    <t>Incremental increase in revenue generation for Women Farmers covered by MKSP under sustainable agriculture</t>
  </si>
  <si>
    <t>Incremental increase in revenue generation for Women Farmers covered by MKSP under NTFP activities</t>
  </si>
  <si>
    <t>Gross incremental revenue generation for the livelihood interventions in the area covered</t>
  </si>
  <si>
    <t>Benckmark productivity level Per acre</t>
  </si>
  <si>
    <t xml:space="preserve">Gross incremental revenue generation from the Livelihood interventions per Women Farmer covered </t>
  </si>
  <si>
    <t>Mandays/Womendays of work created as a result of value addition activity</t>
  </si>
  <si>
    <t>Total amount of wages paid to the workers involved in Value addition activity</t>
  </si>
  <si>
    <t>No. of women/men involved in Value addition by the Producers' organizations/NTFP collectives/Livestock related collectives</t>
  </si>
  <si>
    <t>Rs Lakhs</t>
  </si>
  <si>
    <t>Gross incremental revenue generation from all the crops/products marketed collectively</t>
  </si>
  <si>
    <t>Rs. lakhs</t>
  </si>
  <si>
    <t>Gross Incremental benefit per Women members involved in collective marketing</t>
  </si>
  <si>
    <t>Number of SHG members who are part of Producer's/Collector's groups (Please don't double count members)</t>
  </si>
  <si>
    <t>Total agricultural land under Share cropping / lease by the Women Farmers covered under MKSP</t>
  </si>
  <si>
    <t xml:space="preserve"> Total irrigated area out of the total agricultural area of Women Farmers in the area of operations of PIA under MKSP</t>
  </si>
  <si>
    <t>Credit leveraged from SHG Federations- Both Village Level and Cluster/Block Levels</t>
  </si>
  <si>
    <t>Credit leveraged from Banks</t>
  </si>
  <si>
    <t>Social Capital Development</t>
  </si>
  <si>
    <t>Net returns to the Producer Organizations from Collective marketing</t>
  </si>
  <si>
    <t xml:space="preserve">Net returns to the Producer Organizations from Value addition </t>
  </si>
  <si>
    <t>Date of PAC approval</t>
  </si>
  <si>
    <t>Reporting Period</t>
  </si>
  <si>
    <t>1.4.4</t>
  </si>
  <si>
    <t>1.4.5</t>
  </si>
  <si>
    <t>1.4.6</t>
  </si>
  <si>
    <t>1.4.7</t>
  </si>
  <si>
    <t>2.1.5</t>
  </si>
  <si>
    <t>2.4.2</t>
  </si>
  <si>
    <t>2.4.3</t>
  </si>
  <si>
    <t>2.4.4</t>
  </si>
  <si>
    <t>2.5.1</t>
  </si>
  <si>
    <t>2.5.2</t>
  </si>
  <si>
    <t>2.5.3</t>
  </si>
  <si>
    <t>2.5.4</t>
  </si>
  <si>
    <t>2.5.5</t>
  </si>
  <si>
    <t>Asset 1</t>
  </si>
  <si>
    <t>Asset 2</t>
  </si>
  <si>
    <t>Asset 3</t>
  </si>
  <si>
    <t>Asset 4</t>
  </si>
  <si>
    <t>Asset 5</t>
  </si>
  <si>
    <t>3.2.1</t>
  </si>
  <si>
    <t>3.2.4</t>
  </si>
  <si>
    <t>3.3.1</t>
  </si>
  <si>
    <t>3.3.1.1</t>
  </si>
  <si>
    <t>3.3.1.2</t>
  </si>
  <si>
    <t>3.3.1.3</t>
  </si>
  <si>
    <t>3.3.1.4</t>
  </si>
  <si>
    <t>3.5.2</t>
  </si>
  <si>
    <t>3.5.3</t>
  </si>
  <si>
    <t>3.5.4</t>
  </si>
  <si>
    <t>3.5.5</t>
  </si>
  <si>
    <t>3.5.6</t>
  </si>
  <si>
    <t>3.5.7</t>
  </si>
  <si>
    <t>Interventions at the level of Community Institutions (Please provide data in the manner mentioned below)</t>
  </si>
  <si>
    <t>Livelihood groups: Please give the total no. of Livelihood groups formed and the breakup in the manner mentioned below</t>
  </si>
  <si>
    <t>Geographical coverage: Please provide the details in the manner mentioned below</t>
  </si>
  <si>
    <t>Total Agricultural area of Women Farmers in the area of operations (Net cropped area): Please give the total area and the breakup as mentioned below</t>
  </si>
  <si>
    <t>Capacity building: Please provide the informations in the manner mentioned below</t>
  </si>
  <si>
    <t>Finances Leveraged- Breakup source wise (Rs. Lakhs): Please provide the break up in the manner mentioned below</t>
  </si>
  <si>
    <t>Physical Assets Created through leveraged funds (to be defined by PIA as provided in Profile): Please define the physical assets created and the value of investment against each of the assets</t>
  </si>
  <si>
    <t>Please provide informations in the manner mentioned below, along with the relevant evidences in the annexure</t>
  </si>
  <si>
    <t>Proportion of Families having Income Range from intervention sunder MKSP: Please provide information in the manner mentioned below</t>
  </si>
  <si>
    <t>Community Resources Persons (Women CRPs only) trained in Sustainable agriculture/NTFP/Livestock practices: Please provide the total no. here and the breakup under each subhead in the annexure</t>
  </si>
  <si>
    <t>Community Para Professionals: Please provide the informations in the manner mentioned below</t>
  </si>
  <si>
    <t>Marketing initiatives: Please provide the informations in the manner mentioned below and relevant evidence in the annexure</t>
  </si>
  <si>
    <t>UoM(Unit of measurement)examples given</t>
  </si>
  <si>
    <t>Progress upto previous reporting period (Up to end of previous  quarter since inception of project) (A)</t>
  </si>
  <si>
    <t>Cumulative Target upto the end of previous quarter since inception of project (A')</t>
  </si>
  <si>
    <t>Target for the current quarter (B')</t>
  </si>
  <si>
    <t>Cumulative target till the end of reporting/currently ended quarter (A'+B')</t>
  </si>
  <si>
    <t>% achievement of the target [(A+B/A'+B')*100]</t>
  </si>
  <si>
    <t>% target achievement till the previous quarter end, since inception</t>
  </si>
  <si>
    <t>% target achievement in the current quarter</t>
  </si>
  <si>
    <t>Progress Up to end of reporting period ( cumulative till the end of reporting/ currently ended quarter) (A)+(B)</t>
  </si>
  <si>
    <t>Current Period ( progress for the reporting  or current quarter) (B)</t>
  </si>
  <si>
    <t>Sl.No</t>
  </si>
  <si>
    <t>Budget Heads</t>
  </si>
  <si>
    <t>Project Inception</t>
  </si>
  <si>
    <t>Mahila Kisan profiling</t>
  </si>
  <si>
    <t>DPR Preparation</t>
  </si>
  <si>
    <t>Technical protocols documentation</t>
  </si>
  <si>
    <t>Value-chain Studies</t>
  </si>
  <si>
    <t xml:space="preserve">Institution Building </t>
  </si>
  <si>
    <t>Mobilisation &amp; Promotion of producer groups</t>
  </si>
  <si>
    <t>Promotion of producer group federation</t>
  </si>
  <si>
    <t>Management support to producer federation</t>
  </si>
  <si>
    <t>Capacity Building</t>
  </si>
  <si>
    <t>Training module development : Print</t>
  </si>
  <si>
    <t xml:space="preserve">Training module development : audio-visual </t>
  </si>
  <si>
    <t>Training equipment &amp; material</t>
  </si>
  <si>
    <t xml:space="preserve">Training to CRP </t>
  </si>
  <si>
    <t>Trainings to para-professionals</t>
  </si>
  <si>
    <t xml:space="preserve">Training to Community </t>
  </si>
  <si>
    <t>Training to leaders &amp; PRI</t>
  </si>
  <si>
    <t>Exposure visits of CRPs to immersion sites</t>
  </si>
  <si>
    <t>Exposure visit of para-professional to immersion sites</t>
  </si>
  <si>
    <t>Exposure visit of Community to immersion sites</t>
  </si>
  <si>
    <t>Community Investment Support</t>
  </si>
  <si>
    <t>Community Infrastructure</t>
  </si>
  <si>
    <t>Inputs to the mahila kisan (grant/subsidy/full loan)</t>
  </si>
  <si>
    <t>Inputs to producer groups/ federation (grant/subsidy/full loan)</t>
  </si>
  <si>
    <t>Operational Fund of Producer federation</t>
  </si>
  <si>
    <t>Knowledge Management</t>
  </si>
  <si>
    <t>Identification of best practices</t>
  </si>
  <si>
    <t>Documentation of best practices</t>
  </si>
  <si>
    <t>Dissemination of best practices</t>
  </si>
  <si>
    <t>Monitoring &amp; Evaluation</t>
  </si>
  <si>
    <t>Baseline survey</t>
  </si>
  <si>
    <t>Endline survey</t>
  </si>
  <si>
    <t>Independent evaluation studies</t>
  </si>
  <si>
    <t>Public information disclosure</t>
  </si>
  <si>
    <t>Social Audit</t>
  </si>
  <si>
    <t>Administration Expenditure (Maximum 5% of total project cost)</t>
  </si>
  <si>
    <t>Staff salaries</t>
  </si>
  <si>
    <t>Travel &amp; conveyance</t>
  </si>
  <si>
    <t>Stationary</t>
  </si>
  <si>
    <t>Communication</t>
  </si>
  <si>
    <t xml:space="preserve">Grand Total </t>
  </si>
  <si>
    <t>Total available funds- as per the budget approval for the given year</t>
  </si>
  <si>
    <t>Expenditure as % of total available funds- till the end of previous reporting period</t>
  </si>
  <si>
    <t>Opening balance for the given reporting period</t>
  </si>
  <si>
    <t>Unutilized funds as % of total available funds- approved for the year</t>
  </si>
  <si>
    <t>Total expenditure till the end of previous reporting quarter</t>
  </si>
  <si>
    <t>Expenditure in the current quarter</t>
  </si>
  <si>
    <t>Expenditure as % of opening balance for the quarter</t>
  </si>
  <si>
    <t>Balance unutilized funds at the end of reporting quarter</t>
  </si>
  <si>
    <t>Sl. No.</t>
  </si>
  <si>
    <t>Particulars</t>
  </si>
  <si>
    <t>% achievement of target for the current quarter</t>
  </si>
  <si>
    <t>% achievement of overall target</t>
  </si>
  <si>
    <t>Livelihood groups formed and working</t>
  </si>
  <si>
    <t>Community Resources Persons (Women CRPs only) trained in Sustainable agriculture/NTFP/Livestock practices</t>
  </si>
  <si>
    <t>Outreach Details</t>
  </si>
  <si>
    <t>Basic Details</t>
  </si>
  <si>
    <t>Total Agricultural area of Mahila Kisan in the area of operations (Net cropped area)</t>
  </si>
  <si>
    <t>Total No. of Mahila Kisan Covered</t>
  </si>
  <si>
    <t>No. of Mahila Kisan covered (Castewise): Please give total no. here and the break up below</t>
  </si>
  <si>
    <t>OBC</t>
  </si>
  <si>
    <t>Progress till the previous reporting quarter</t>
  </si>
  <si>
    <t>Progress in the current quarter</t>
  </si>
  <si>
    <t>Other (Please specify. In case of more than one source, mention them seperately by addition of columns)</t>
  </si>
  <si>
    <t>Opening Balance</t>
  </si>
  <si>
    <t>Total</t>
  </si>
  <si>
    <t>Receipts</t>
  </si>
  <si>
    <t>Total amount for the quarter</t>
  </si>
  <si>
    <t>Expenditure as % of total available funds</t>
  </si>
  <si>
    <t>MKSP</t>
  </si>
  <si>
    <t>Amount</t>
  </si>
  <si>
    <t xml:space="preserve">MKSP </t>
  </si>
  <si>
    <t>Sources of Funds</t>
  </si>
  <si>
    <t>Unutilized funds</t>
  </si>
  <si>
    <t>Unutilized funds as % of total available funds for quarter</t>
  </si>
  <si>
    <t>Other (Please specify. In case of more than one source, mention them seperately by addition of rows)</t>
  </si>
  <si>
    <t>Cash Inflows</t>
  </si>
  <si>
    <t>Cash Outflows</t>
  </si>
  <si>
    <t>Balance unutilized funds</t>
  </si>
  <si>
    <t>Broad cost heads for MKSP</t>
  </si>
  <si>
    <t>Institution Building</t>
  </si>
  <si>
    <t>Administration</t>
  </si>
  <si>
    <t xml:space="preserve">Expenditure </t>
  </si>
  <si>
    <t>Componentwise break up of the expenditure for the quarter</t>
  </si>
  <si>
    <t>Financial Progress: Summary</t>
  </si>
  <si>
    <t>No. of Mahila Kisan trained in atleast one activity covered under MKSP</t>
  </si>
  <si>
    <t>No. of women farmers trained on atleast one activity covered under MKSP(Castewise): Please Provide total no. and breakup as mentioned below</t>
  </si>
  <si>
    <t>Sustainable Agriculture</t>
  </si>
  <si>
    <t>NTFP activity</t>
  </si>
  <si>
    <t>Livestock activity</t>
  </si>
  <si>
    <t>No. of women farmers within SHGs trained in at least one of the activities covered. Give Total No. (Provide Breakup in the annexure)</t>
  </si>
  <si>
    <t>1.3.1</t>
  </si>
  <si>
    <t>1.3.2</t>
  </si>
  <si>
    <t>1.3.3</t>
  </si>
  <si>
    <t>Total No. of women farmers covered under MKSP :</t>
  </si>
  <si>
    <t>Input Indicators</t>
  </si>
  <si>
    <t>No of Districts</t>
  </si>
  <si>
    <t>No. of blocks entered</t>
  </si>
  <si>
    <t>No. of villages entered</t>
  </si>
  <si>
    <t xml:space="preserve">No of Mahila Kisans </t>
  </si>
  <si>
    <t>No. of producer groups formed</t>
  </si>
  <si>
    <t>No of Mahila Kisans in Producers' groups</t>
  </si>
  <si>
    <t>No. of trainings of Mahila Kisans held</t>
  </si>
  <si>
    <t>No. of Mahila Kisans trained</t>
  </si>
  <si>
    <t>No. of CRPs selected</t>
  </si>
  <si>
    <t>No. of CRPs trained</t>
  </si>
  <si>
    <t>No of trainings held for CRP</t>
  </si>
  <si>
    <t>No of training days for CRP</t>
  </si>
  <si>
    <t>No. of Training modules developed and conducted</t>
  </si>
  <si>
    <t>No. of families adopting SA practices</t>
  </si>
  <si>
    <t>A/V training modules developed for community/CRP training</t>
  </si>
  <si>
    <t>Khariff</t>
  </si>
  <si>
    <t>Rabi</t>
  </si>
  <si>
    <t xml:space="preserve">Best practices identified </t>
  </si>
  <si>
    <t>Area of activity under MKSP</t>
  </si>
  <si>
    <t>No. of Mahila Kisan covered under the practice</t>
  </si>
  <si>
    <t>Benefits accrued to the Mahila Kisan as a result of the practice (in Lakhs)</t>
  </si>
  <si>
    <t>Remarks</t>
  </si>
  <si>
    <t>Net cropped area in acres under Sustainable Agriculture of MKSP owned by Mahila Kisan</t>
  </si>
  <si>
    <t>No. of training modules developed for Mahila Kisan</t>
  </si>
  <si>
    <t>No. of days of Capacity building of Mahila Kisan</t>
  </si>
  <si>
    <t>"Infrastructure &amp; Marketing Fund" for MKSP Funding used as :  (Rs. Lakh): Please provide the total fund here utilized and the break up of the funds as mentioned below</t>
  </si>
  <si>
    <t>No. of families meeting benchmark yield for crops grown under SA practices</t>
  </si>
  <si>
    <t>1.2.1</t>
  </si>
  <si>
    <t>1.2.2</t>
  </si>
  <si>
    <t>1.2.3</t>
  </si>
  <si>
    <t>1.2.4</t>
  </si>
  <si>
    <t>1.5.2</t>
  </si>
  <si>
    <t>1.6.1</t>
  </si>
  <si>
    <t>2.1.2</t>
  </si>
  <si>
    <t>2.1.4</t>
  </si>
  <si>
    <t>2.1.6</t>
  </si>
  <si>
    <t>2.2.1</t>
  </si>
  <si>
    <t>2.2.2</t>
  </si>
  <si>
    <t>2.2.3</t>
  </si>
  <si>
    <t>Area of Land under SA (acres)</t>
  </si>
  <si>
    <t>No of days of training given to Mahila Kisan</t>
  </si>
  <si>
    <t>No of Mahila Kisans in SHGs</t>
  </si>
  <si>
    <t>No. of Value chain studies completed</t>
  </si>
  <si>
    <t>Nos.</t>
  </si>
  <si>
    <t>Balance as on end of reporting period</t>
  </si>
  <si>
    <t>Less: Expenditure during the Current Period</t>
  </si>
  <si>
    <t>Add: Bank Interest Received</t>
  </si>
  <si>
    <t>Bank Interest Received Current Reporting Period</t>
  </si>
  <si>
    <t>Add: Grant Received during the current reporting period</t>
  </si>
  <si>
    <t>Bank Interest Received up to Previous Reporting Period</t>
  </si>
  <si>
    <t>Opening Balance as on first day of current reporting period</t>
  </si>
  <si>
    <t>Amount  (Rs.)</t>
  </si>
  <si>
    <t>Bank Interest on MKSP Funds</t>
  </si>
  <si>
    <t>Amount (Rs.)</t>
  </si>
  <si>
    <t>MKSP Fund Balance for the current reporting period</t>
  </si>
  <si>
    <t>Up to end of reporting period ((F/P)*100)=S</t>
  </si>
  <si>
    <t>Current Period ((E/O)*100)=R</t>
  </si>
  <si>
    <t>Upto the end of Previous reporting period ((D/N)*100)=Q</t>
  </si>
  <si>
    <t>Up to end of all reporting period (P=N+O)</t>
  </si>
  <si>
    <t>Current Period (O= E+L)</t>
  </si>
  <si>
    <t>Upto the end of previous reporting period (N=K+D)</t>
  </si>
  <si>
    <t>Up to end of all reporting period (M=K+L)</t>
  </si>
  <si>
    <t>Current Period (L)</t>
  </si>
  <si>
    <t>Upto the end of previous reporting period (K)</t>
  </si>
  <si>
    <t>Upto the end of all reporting periods ((H/C)*100)=J</t>
  </si>
  <si>
    <t>Upto the end of current reporting period ((G/B)*100)=I</t>
  </si>
  <si>
    <t>Upto the end of previous reporting period ((X/A)*100)= Y</t>
  </si>
  <si>
    <t>Upto end of all reporting periods (C-F)= H</t>
  </si>
  <si>
    <t>Upto current period (B-E)= G</t>
  </si>
  <si>
    <t>Upto end of previous reporting period (A-D)= X</t>
  </si>
  <si>
    <t>Up to end of reporting period (D+E)= F</t>
  </si>
  <si>
    <t>Current Period E</t>
  </si>
  <si>
    <t>Upto previous Reporting Period (D)</t>
  </si>
  <si>
    <t>Up to end of reporting period (A+B)= C</t>
  </si>
  <si>
    <t>Current Period (B)</t>
  </si>
  <si>
    <t>Up to Previous Reporting Period (A)</t>
  </si>
  <si>
    <t>Total Budget as per proposal</t>
  </si>
  <si>
    <t>% MKSP Funds</t>
  </si>
  <si>
    <t>Expenditure Total (all sources)</t>
  </si>
  <si>
    <t>Expenditure Non-MKSP (other )</t>
  </si>
  <si>
    <t>Variance in %</t>
  </si>
  <si>
    <t>Variance</t>
  </si>
  <si>
    <t>Expenditure MKSP</t>
  </si>
  <si>
    <t>Budget MKSP</t>
  </si>
  <si>
    <t xml:space="preserve">Provisional Expenses Statement </t>
  </si>
  <si>
    <t>Name of the PIA:                                                                                                                        Regd. No:</t>
  </si>
  <si>
    <t>Field level handholding capacity building support to the Producer Groups and Cooperatives by professional experience holders</t>
  </si>
  <si>
    <t xml:space="preserve">Dev and Management of Project Website </t>
  </si>
  <si>
    <t xml:space="preserve">Village and Project Display Board </t>
  </si>
  <si>
    <t xml:space="preserve">Yearly Data management (MIS) </t>
  </si>
  <si>
    <t>Monitoring of programmes</t>
  </si>
  <si>
    <t xml:space="preserve">Project Monitoring committee Meeting </t>
  </si>
  <si>
    <t xml:space="preserve">Audit Expenses </t>
  </si>
  <si>
    <t xml:space="preserve">Service charge to CRP </t>
  </si>
  <si>
    <t>Service charge to para-professionals</t>
  </si>
  <si>
    <t>Administration Expenditure</t>
  </si>
  <si>
    <t>Project Name: Strengthening Adivasi Farm Women Self-Help Cooperative to enable them pure sustainable livelihoods in the Malkangiri &amp; Kandhamal</t>
  </si>
  <si>
    <t>Date of Fund release (Current tranche):25.10.2013</t>
  </si>
  <si>
    <t>No. of tranches received:01</t>
  </si>
  <si>
    <t>Total Project Period:25.10.2013 to 24.10.2016</t>
  </si>
  <si>
    <t>Date of PAC:08.03.2013</t>
  </si>
  <si>
    <t>Total Sanctioned Amount till  date:34,300,000.00</t>
  </si>
  <si>
    <t>Organisation for Rural Reconstruction &amp; Integrated Social Service Activities (ORRISSA)</t>
  </si>
  <si>
    <t>1838-102/1988-89</t>
  </si>
  <si>
    <t xml:space="preserve">Strengthening adivasi farm women self help cooperatives to enable them pursue sustainable livelihoods. </t>
  </si>
  <si>
    <t xml:space="preserve">25.10.2013 </t>
  </si>
  <si>
    <t>01.01.2014 to 31.03.2014</t>
  </si>
  <si>
    <t>Others</t>
  </si>
  <si>
    <t>QUARTERLY FINANCE REVIEW DETAIL 
For the Quarter April to June 2014</t>
  </si>
  <si>
    <t>PIA - ORGANISATION FOR RURAL RECONSTRUCTION AND INTEGRATED SOCIAL SERVICE ACTIVITIES (ORRISSA)</t>
  </si>
  <si>
    <t>Sl.
No</t>
  </si>
  <si>
    <t xml:space="preserve"> </t>
  </si>
  <si>
    <t>From:01.04.2014</t>
  </si>
  <si>
    <t>To:30.06.2014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</si>
</sst>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_(* #,##0_);_(* \(#,##0\);_(* &quot;-&quot;??_);_(@_)"/>
    <numFmt numFmtId="181" formatCode="[$-409]mmmm\ dd\,\ yyyy;@"/>
    <numFmt numFmtId="182" formatCode="_(* #,##0.0_);_(* \(#,##0.0\);_(* &quot;-&quot;??_);_(@_)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2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32"/>
      <name val="Calibri"/>
      <family val="0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9" fontId="18" fillId="0" borderId="10" xfId="58" applyFont="1" applyFill="1" applyBorder="1" applyAlignment="1" applyProtection="1">
      <alignment horizontal="right" vertical="center" wrapText="1"/>
      <protection locked="0"/>
    </xf>
    <xf numFmtId="9" fontId="20" fillId="0" borderId="10" xfId="58" applyFont="1" applyFill="1" applyBorder="1" applyAlignment="1" applyProtection="1">
      <alignment vertical="center" wrapText="1"/>
      <protection locked="0"/>
    </xf>
    <xf numFmtId="9" fontId="20" fillId="0" borderId="11" xfId="58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wrapText="1"/>
    </xf>
    <xf numFmtId="0" fontId="18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" fontId="18" fillId="0" borderId="14" xfId="0" applyNumberFormat="1" applyFont="1" applyFill="1" applyBorder="1" applyAlignment="1">
      <alignment/>
    </xf>
    <xf numFmtId="17" fontId="18" fillId="0" borderId="0" xfId="0" applyNumberFormat="1" applyFont="1" applyFill="1" applyBorder="1" applyAlignment="1">
      <alignment/>
    </xf>
    <xf numFmtId="16" fontId="18" fillId="0" borderId="14" xfId="0" applyNumberFormat="1" applyFont="1" applyFill="1" applyBorder="1" applyAlignment="1">
      <alignment/>
    </xf>
    <xf numFmtId="0" fontId="20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right" wrapText="1"/>
    </xf>
    <xf numFmtId="0" fontId="18" fillId="0" borderId="11" xfId="0" applyFont="1" applyFill="1" applyBorder="1" applyAlignment="1">
      <alignment horizontal="right"/>
    </xf>
    <xf numFmtId="0" fontId="23" fillId="0" borderId="11" xfId="0" applyFont="1" applyFill="1" applyBorder="1" applyAlignment="1">
      <alignment wrapText="1"/>
    </xf>
    <xf numFmtId="0" fontId="24" fillId="7" borderId="11" xfId="0" applyFont="1" applyFill="1" applyBorder="1" applyAlignment="1">
      <alignment vertical="center"/>
    </xf>
    <xf numFmtId="0" fontId="24" fillId="7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180" fontId="25" fillId="24" borderId="11" xfId="42" applyNumberFormat="1" applyFont="1" applyFill="1" applyBorder="1" applyAlignment="1">
      <alignment vertical="center" wrapText="1"/>
    </xf>
    <xf numFmtId="180" fontId="25" fillId="25" borderId="11" xfId="42" applyNumberFormat="1" applyFont="1" applyFill="1" applyBorder="1" applyAlignment="1">
      <alignment vertical="center" wrapText="1"/>
    </xf>
    <xf numFmtId="180" fontId="25" fillId="26" borderId="11" xfId="42" applyNumberFormat="1" applyFont="1" applyFill="1" applyBorder="1" applyAlignment="1">
      <alignment vertical="center" wrapText="1"/>
    </xf>
    <xf numFmtId="0" fontId="20" fillId="26" borderId="11" xfId="0" applyFont="1" applyFill="1" applyBorder="1" applyAlignment="1">
      <alignment wrapText="1"/>
    </xf>
    <xf numFmtId="180" fontId="25" fillId="26" borderId="10" xfId="42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wrapText="1"/>
    </xf>
    <xf numFmtId="43" fontId="32" fillId="0" borderId="11" xfId="42" applyFont="1" applyBorder="1" applyAlignment="1">
      <alignment vertical="top"/>
    </xf>
    <xf numFmtId="43" fontId="30" fillId="0" borderId="11" xfId="42" applyFont="1" applyBorder="1" applyAlignment="1">
      <alignment vertical="top" wrapText="1"/>
    </xf>
    <xf numFmtId="0" fontId="22" fillId="27" borderId="11" xfId="0" applyFont="1" applyFill="1" applyBorder="1" applyAlignment="1">
      <alignment vertical="top"/>
    </xf>
    <xf numFmtId="0" fontId="32" fillId="27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32" fillId="0" borderId="11" xfId="0" applyFont="1" applyBorder="1" applyAlignment="1">
      <alignment/>
    </xf>
    <xf numFmtId="0" fontId="32" fillId="0" borderId="11" xfId="0" applyFont="1" applyFill="1" applyBorder="1" applyAlignment="1">
      <alignment wrapText="1"/>
    </xf>
    <xf numFmtId="0" fontId="33" fillId="24" borderId="11" xfId="0" applyFont="1" applyFill="1" applyBorder="1" applyAlignment="1">
      <alignment vertical="center" wrapText="1"/>
    </xf>
    <xf numFmtId="0" fontId="0" fillId="24" borderId="11" xfId="0" applyFill="1" applyBorder="1" applyAlignment="1">
      <alignment/>
    </xf>
    <xf numFmtId="0" fontId="32" fillId="28" borderId="11" xfId="0" applyFont="1" applyFill="1" applyBorder="1" applyAlignment="1">
      <alignment/>
    </xf>
    <xf numFmtId="0" fontId="0" fillId="28" borderId="11" xfId="0" applyFill="1" applyBorder="1" applyAlignment="1">
      <alignment/>
    </xf>
    <xf numFmtId="0" fontId="0" fillId="28" borderId="11" xfId="0" applyFont="1" applyFill="1" applyBorder="1" applyAlignment="1">
      <alignment/>
    </xf>
    <xf numFmtId="0" fontId="22" fillId="28" borderId="11" xfId="0" applyFont="1" applyFill="1" applyBorder="1" applyAlignment="1">
      <alignment vertical="top"/>
    </xf>
    <xf numFmtId="0" fontId="32" fillId="29" borderId="11" xfId="0" applyFont="1" applyFill="1" applyBorder="1" applyAlignment="1">
      <alignment horizontal="center" vertical="top" wrapText="1"/>
    </xf>
    <xf numFmtId="0" fontId="0" fillId="29" borderId="11" xfId="0" applyFill="1" applyBorder="1" applyAlignment="1">
      <alignment/>
    </xf>
    <xf numFmtId="0" fontId="22" fillId="29" borderId="11" xfId="0" applyFont="1" applyFill="1" applyBorder="1" applyAlignment="1">
      <alignment horizontal="center" vertical="top" wrapText="1"/>
    </xf>
    <xf numFmtId="0" fontId="32" fillId="0" borderId="11" xfId="0" applyFont="1" applyBorder="1" applyAlignment="1">
      <alignment/>
    </xf>
    <xf numFmtId="0" fontId="32" fillId="0" borderId="11" xfId="0" applyFont="1" applyBorder="1" applyAlignment="1">
      <alignment wrapText="1"/>
    </xf>
    <xf numFmtId="0" fontId="32" fillId="30" borderId="11" xfId="0" applyFont="1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11" xfId="0" applyFont="1" applyFill="1" applyBorder="1" applyAlignment="1">
      <alignment/>
    </xf>
    <xf numFmtId="0" fontId="32" fillId="30" borderId="11" xfId="0" applyFont="1" applyFill="1" applyBorder="1" applyAlignment="1">
      <alignment vertical="center"/>
    </xf>
    <xf numFmtId="0" fontId="35" fillId="28" borderId="11" xfId="0" applyFont="1" applyFill="1" applyBorder="1" applyAlignment="1">
      <alignment vertical="top" wrapText="1"/>
    </xf>
    <xf numFmtId="0" fontId="36" fillId="28" borderId="11" xfId="0" applyFont="1" applyFill="1" applyBorder="1" applyAlignment="1">
      <alignment/>
    </xf>
    <xf numFmtId="0" fontId="36" fillId="28" borderId="11" xfId="0" applyFont="1" applyFill="1" applyBorder="1" applyAlignment="1">
      <alignment wrapText="1"/>
    </xf>
    <xf numFmtId="0" fontId="35" fillId="24" borderId="11" xfId="0" applyFont="1" applyFill="1" applyBorder="1" applyAlignment="1">
      <alignment/>
    </xf>
    <xf numFmtId="0" fontId="35" fillId="24" borderId="11" xfId="0" applyFont="1" applyFill="1" applyBorder="1" applyAlignment="1">
      <alignment wrapText="1"/>
    </xf>
    <xf numFmtId="0" fontId="30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wrapText="1"/>
    </xf>
    <xf numFmtId="0" fontId="32" fillId="0" borderId="11" xfId="0" applyFont="1" applyBorder="1" applyAlignment="1">
      <alignment horizontal="center" vertical="top"/>
    </xf>
    <xf numFmtId="0" fontId="37" fillId="0" borderId="0" xfId="0" applyFont="1" applyAlignment="1">
      <alignment/>
    </xf>
    <xf numFmtId="0" fontId="61" fillId="0" borderId="15" xfId="0" applyFont="1" applyBorder="1" applyAlignment="1">
      <alignment/>
    </xf>
    <xf numFmtId="0" fontId="62" fillId="24" borderId="11" xfId="0" applyFont="1" applyFill="1" applyBorder="1" applyAlignment="1">
      <alignment horizontal="center"/>
    </xf>
    <xf numFmtId="0" fontId="62" fillId="24" borderId="11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/>
    </xf>
    <xf numFmtId="0" fontId="62" fillId="24" borderId="11" xfId="0" applyFont="1" applyFill="1" applyBorder="1" applyAlignment="1">
      <alignment/>
    </xf>
    <xf numFmtId="0" fontId="62" fillId="24" borderId="11" xfId="0" applyFont="1" applyFill="1" applyBorder="1" applyAlignment="1">
      <alignment wrapText="1"/>
    </xf>
    <xf numFmtId="0" fontId="63" fillId="0" borderId="16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38" fillId="0" borderId="0" xfId="55" applyFont="1" applyFill="1" applyAlignment="1">
      <alignment horizontal="center" vertical="center"/>
      <protection/>
    </xf>
    <xf numFmtId="0" fontId="39" fillId="0" borderId="0" xfId="55" applyFont="1" applyFill="1" applyAlignment="1">
      <alignment vertical="top"/>
      <protection/>
    </xf>
    <xf numFmtId="180" fontId="39" fillId="0" borderId="0" xfId="42" applyNumberFormat="1" applyFont="1" applyFill="1" applyAlignment="1">
      <alignment vertical="top"/>
    </xf>
    <xf numFmtId="180" fontId="39" fillId="0" borderId="0" xfId="42" applyNumberFormat="1" applyFont="1" applyFill="1" applyAlignment="1">
      <alignment horizontal="center" vertical="top"/>
    </xf>
    <xf numFmtId="0" fontId="38" fillId="0" borderId="0" xfId="55" applyFont="1" applyFill="1" applyAlignment="1">
      <alignment vertical="top"/>
      <protection/>
    </xf>
    <xf numFmtId="0" fontId="38" fillId="0" borderId="0" xfId="55" applyFont="1" applyFill="1" applyAlignment="1">
      <alignment vertical="top" wrapText="1"/>
      <protection/>
    </xf>
    <xf numFmtId="0" fontId="38" fillId="0" borderId="0" xfId="55" applyFont="1" applyFill="1" applyAlignment="1">
      <alignment horizontal="center" vertical="center" wrapText="1"/>
      <protection/>
    </xf>
    <xf numFmtId="0" fontId="39" fillId="0" borderId="0" xfId="55" applyFont="1" applyFill="1" applyAlignment="1">
      <alignment vertical="top" wrapText="1"/>
      <protection/>
    </xf>
    <xf numFmtId="180" fontId="38" fillId="0" borderId="0" xfId="42" applyNumberFormat="1" applyFont="1" applyFill="1" applyAlignment="1">
      <alignment vertical="top" wrapText="1"/>
    </xf>
    <xf numFmtId="180" fontId="38" fillId="0" borderId="0" xfId="42" applyNumberFormat="1" applyFont="1" applyFill="1" applyAlignment="1">
      <alignment horizontal="center" vertical="top" wrapText="1"/>
    </xf>
    <xf numFmtId="0" fontId="38" fillId="0" borderId="0" xfId="55" applyFont="1" applyFill="1" applyAlignment="1">
      <alignment vertical="center" wrapText="1"/>
      <protection/>
    </xf>
    <xf numFmtId="43" fontId="0" fillId="0" borderId="11" xfId="42" applyFont="1" applyBorder="1" applyAlignment="1">
      <alignment/>
    </xf>
    <xf numFmtId="0" fontId="39" fillId="0" borderId="0" xfId="55" applyFont="1" applyFill="1" applyAlignment="1">
      <alignment horizontal="center" vertical="top"/>
      <protection/>
    </xf>
    <xf numFmtId="0" fontId="38" fillId="0" borderId="0" xfId="55" applyFont="1" applyFill="1" applyAlignment="1">
      <alignment horizontal="center" vertical="top" wrapText="1"/>
      <protection/>
    </xf>
    <xf numFmtId="43" fontId="0" fillId="0" borderId="11" xfId="42" applyFont="1" applyBorder="1" applyAlignment="1">
      <alignment vertical="center"/>
    </xf>
    <xf numFmtId="0" fontId="64" fillId="0" borderId="0" xfId="0" applyFont="1" applyAlignment="1">
      <alignment horizontal="left" vertical="top" readingOrder="1"/>
    </xf>
    <xf numFmtId="0" fontId="32" fillId="0" borderId="0" xfId="0" applyFont="1" applyFill="1" applyAlignment="1">
      <alignment/>
    </xf>
    <xf numFmtId="0" fontId="20" fillId="0" borderId="0" xfId="0" applyFont="1" applyAlignment="1">
      <alignment/>
    </xf>
    <xf numFmtId="17" fontId="40" fillId="31" borderId="11" xfId="0" applyNumberFormat="1" applyFont="1" applyFill="1" applyBorder="1" applyAlignment="1">
      <alignment/>
    </xf>
    <xf numFmtId="0" fontId="23" fillId="31" borderId="11" xfId="0" applyFont="1" applyFill="1" applyBorder="1" applyAlignment="1">
      <alignment horizontal="right"/>
    </xf>
    <xf numFmtId="0" fontId="18" fillId="31" borderId="11" xfId="0" applyFont="1" applyFill="1" applyBorder="1" applyAlignment="1">
      <alignment/>
    </xf>
    <xf numFmtId="0" fontId="18" fillId="31" borderId="11" xfId="0" applyFont="1" applyFill="1" applyBorder="1" applyAlignment="1">
      <alignment horizontal="right" wrapText="1"/>
    </xf>
    <xf numFmtId="0" fontId="18" fillId="31" borderId="11" xfId="0" applyFont="1" applyFill="1" applyBorder="1" applyAlignment="1">
      <alignment horizontal="right" vertical="center" wrapText="1"/>
    </xf>
    <xf numFmtId="0" fontId="18" fillId="31" borderId="10" xfId="0" applyFont="1" applyFill="1" applyBorder="1" applyAlignment="1">
      <alignment/>
    </xf>
    <xf numFmtId="0" fontId="22" fillId="31" borderId="11" xfId="0" applyFont="1" applyFill="1" applyBorder="1" applyAlignment="1">
      <alignment/>
    </xf>
    <xf numFmtId="0" fontId="22" fillId="31" borderId="0" xfId="0" applyFont="1" applyFill="1" applyAlignment="1">
      <alignment/>
    </xf>
    <xf numFmtId="43" fontId="0" fillId="0" borderId="0" xfId="42" applyFont="1" applyAlignment="1">
      <alignment/>
    </xf>
    <xf numFmtId="0" fontId="24" fillId="0" borderId="0" xfId="0" applyFont="1" applyAlignment="1">
      <alignment/>
    </xf>
    <xf numFmtId="0" fontId="33" fillId="0" borderId="17" xfId="55" applyFont="1" applyFill="1" applyBorder="1" applyAlignment="1">
      <alignment horizontal="right" vertical="center" wrapText="1"/>
      <protection/>
    </xf>
    <xf numFmtId="0" fontId="42" fillId="24" borderId="11" xfId="55" applyFont="1" applyFill="1" applyBorder="1" applyAlignment="1">
      <alignment horizontal="left" vertical="center"/>
      <protection/>
    </xf>
    <xf numFmtId="41" fontId="33" fillId="0" borderId="11" xfId="42" applyNumberFormat="1" applyFont="1" applyBorder="1" applyAlignment="1">
      <alignment horizontal="right" vertical="center"/>
    </xf>
    <xf numFmtId="43" fontId="33" fillId="0" borderId="11" xfId="42" applyFont="1" applyBorder="1" applyAlignment="1">
      <alignment horizontal="right" vertical="center"/>
    </xf>
    <xf numFmtId="0" fontId="33" fillId="0" borderId="0" xfId="0" applyFont="1" applyAlignment="1">
      <alignment/>
    </xf>
    <xf numFmtId="0" fontId="0" fillId="0" borderId="17" xfId="55" applyFont="1" applyFill="1" applyBorder="1" applyAlignment="1">
      <alignment horizontal="right" vertical="center" wrapText="1"/>
      <protection/>
    </xf>
    <xf numFmtId="0" fontId="65" fillId="0" borderId="11" xfId="55" applyFont="1" applyFill="1" applyBorder="1" applyAlignment="1">
      <alignment horizontal="left" vertical="center" wrapText="1"/>
      <protection/>
    </xf>
    <xf numFmtId="41" fontId="0" fillId="0" borderId="11" xfId="42" applyNumberFormat="1" applyFont="1" applyBorder="1" applyAlignment="1">
      <alignment horizontal="right" vertical="center"/>
    </xf>
    <xf numFmtId="43" fontId="0" fillId="0" borderId="11" xfId="42" applyFont="1" applyBorder="1" applyAlignment="1">
      <alignment horizontal="right" vertical="center"/>
    </xf>
    <xf numFmtId="43" fontId="0" fillId="0" borderId="0" xfId="0" applyNumberFormat="1" applyFont="1" applyAlignment="1">
      <alignment/>
    </xf>
    <xf numFmtId="180" fontId="33" fillId="0" borderId="17" xfId="42" applyNumberFormat="1" applyFont="1" applyFill="1" applyBorder="1" applyAlignment="1">
      <alignment horizontal="right" vertical="center"/>
    </xf>
    <xf numFmtId="0" fontId="66" fillId="24" borderId="11" xfId="55" applyFont="1" applyFill="1" applyBorder="1" applyAlignment="1">
      <alignment horizontal="left" vertical="center" wrapText="1"/>
      <protection/>
    </xf>
    <xf numFmtId="43" fontId="33" fillId="0" borderId="0" xfId="0" applyNumberFormat="1" applyFont="1" applyAlignment="1">
      <alignment/>
    </xf>
    <xf numFmtId="180" fontId="0" fillId="0" borderId="17" xfId="42" applyNumberFormat="1" applyFont="1" applyFill="1" applyBorder="1" applyAlignment="1">
      <alignment horizontal="right" vertical="center"/>
    </xf>
    <xf numFmtId="0" fontId="65" fillId="0" borderId="11" xfId="55" applyFont="1" applyBorder="1" applyAlignment="1">
      <alignment horizontal="left" vertical="center" wrapText="1"/>
      <protection/>
    </xf>
    <xf numFmtId="41" fontId="0" fillId="0" borderId="11" xfId="42" applyNumberFormat="1" applyFont="1" applyFill="1" applyBorder="1" applyAlignment="1">
      <alignment horizontal="right" vertical="center" wrapText="1"/>
    </xf>
    <xf numFmtId="41" fontId="0" fillId="0" borderId="11" xfId="42" applyNumberFormat="1" applyFont="1" applyFill="1" applyBorder="1" applyAlignment="1">
      <alignment horizontal="right" vertical="center"/>
    </xf>
    <xf numFmtId="0" fontId="66" fillId="32" borderId="11" xfId="55" applyFont="1" applyFill="1" applyBorder="1" applyAlignment="1">
      <alignment horizontal="left" vertical="center" wrapText="1"/>
      <protection/>
    </xf>
    <xf numFmtId="0" fontId="32" fillId="0" borderId="11" xfId="55" applyFont="1" applyFill="1" applyBorder="1" applyAlignment="1">
      <alignment horizontal="right"/>
      <protection/>
    </xf>
    <xf numFmtId="0" fontId="67" fillId="28" borderId="11" xfId="55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24" fillId="24" borderId="0" xfId="55" applyFont="1" applyFill="1" applyAlignment="1">
      <alignment vertical="top"/>
      <protection/>
    </xf>
    <xf numFmtId="0" fontId="0" fillId="0" borderId="0" xfId="55" applyFont="1" applyFill="1" applyAlignment="1">
      <alignment vertical="center"/>
      <protection/>
    </xf>
    <xf numFmtId="0" fontId="0" fillId="0" borderId="0" xfId="55" applyFont="1" applyFill="1" applyAlignment="1">
      <alignment horizontal="left" vertical="center"/>
      <protection/>
    </xf>
    <xf numFmtId="0" fontId="33" fillId="0" borderId="0" xfId="55" applyFont="1" applyFill="1" applyAlignment="1">
      <alignment horizontal="left" vertical="top"/>
      <protection/>
    </xf>
    <xf numFmtId="0" fontId="44" fillId="0" borderId="11" xfId="55" applyFont="1" applyFill="1" applyBorder="1" applyAlignment="1">
      <alignment vertical="top" wrapText="1"/>
      <protection/>
    </xf>
    <xf numFmtId="180" fontId="45" fillId="24" borderId="11" xfId="42" applyNumberFormat="1" applyFont="1" applyFill="1" applyBorder="1" applyAlignment="1">
      <alignment horizontal="center" vertical="center" wrapText="1"/>
    </xf>
    <xf numFmtId="0" fontId="19" fillId="0" borderId="0" xfId="55" applyFont="1" applyFill="1" applyAlignment="1">
      <alignment vertical="top" wrapText="1"/>
      <protection/>
    </xf>
    <xf numFmtId="0" fontId="44" fillId="0" borderId="17" xfId="55" applyFont="1" applyFill="1" applyBorder="1" applyAlignment="1">
      <alignment vertical="center" wrapText="1"/>
      <protection/>
    </xf>
    <xf numFmtId="0" fontId="46" fillId="24" borderId="11" xfId="55" applyFont="1" applyFill="1" applyBorder="1">
      <alignment/>
      <protection/>
    </xf>
    <xf numFmtId="180" fontId="44" fillId="0" borderId="11" xfId="42" applyNumberFormat="1" applyFont="1" applyFill="1" applyBorder="1" applyAlignment="1">
      <alignment horizontal="center" vertical="center" wrapText="1"/>
    </xf>
    <xf numFmtId="43" fontId="44" fillId="0" borderId="11" xfId="42" applyFont="1" applyFill="1" applyBorder="1" applyAlignment="1">
      <alignment horizontal="center" vertical="center" wrapText="1"/>
    </xf>
    <xf numFmtId="180" fontId="44" fillId="0" borderId="11" xfId="42" applyNumberFormat="1" applyFont="1" applyFill="1" applyBorder="1" applyAlignment="1">
      <alignment horizontal="center" wrapText="1"/>
    </xf>
    <xf numFmtId="43" fontId="44" fillId="0" borderId="11" xfId="42" applyFont="1" applyFill="1" applyBorder="1" applyAlignment="1">
      <alignment horizontal="center" wrapText="1"/>
    </xf>
    <xf numFmtId="0" fontId="44" fillId="0" borderId="11" xfId="55" applyFont="1" applyFill="1" applyBorder="1" applyAlignment="1">
      <alignment horizontal="center" vertical="center" wrapText="1"/>
      <protection/>
    </xf>
    <xf numFmtId="180" fontId="44" fillId="0" borderId="11" xfId="55" applyNumberFormat="1" applyFont="1" applyFill="1" applyBorder="1" applyAlignment="1">
      <alignment horizontal="center" vertical="center" wrapText="1"/>
      <protection/>
    </xf>
    <xf numFmtId="0" fontId="39" fillId="0" borderId="0" xfId="55" applyFont="1" applyFill="1" applyAlignment="1">
      <alignment horizontal="center" vertical="center" wrapText="1"/>
      <protection/>
    </xf>
    <xf numFmtId="0" fontId="43" fillId="0" borderId="17" xfId="55" applyFont="1" applyFill="1" applyBorder="1" applyAlignment="1">
      <alignment vertical="center" wrapText="1"/>
      <protection/>
    </xf>
    <xf numFmtId="0" fontId="68" fillId="0" borderId="11" xfId="55" applyFont="1" applyFill="1" applyBorder="1" applyAlignment="1">
      <alignment wrapText="1"/>
      <protection/>
    </xf>
    <xf numFmtId="180" fontId="43" fillId="0" borderId="11" xfId="42" applyNumberFormat="1" applyFont="1" applyFill="1" applyBorder="1" applyAlignment="1">
      <alignment horizontal="center" vertical="center" wrapText="1"/>
    </xf>
    <xf numFmtId="180" fontId="43" fillId="31" borderId="11" xfId="42" applyNumberFormat="1" applyFont="1" applyFill="1" applyBorder="1" applyAlignment="1">
      <alignment horizontal="center" vertical="center" wrapText="1"/>
    </xf>
    <xf numFmtId="0" fontId="43" fillId="0" borderId="11" xfId="55" applyFont="1" applyFill="1" applyBorder="1" applyAlignment="1">
      <alignment horizontal="center" vertical="center" wrapText="1"/>
      <protection/>
    </xf>
    <xf numFmtId="180" fontId="43" fillId="0" borderId="11" xfId="42" applyNumberFormat="1" applyFont="1" applyFill="1" applyBorder="1" applyAlignment="1">
      <alignment vertical="top"/>
    </xf>
    <xf numFmtId="43" fontId="43" fillId="0" borderId="11" xfId="42" applyFont="1" applyFill="1" applyBorder="1" applyAlignment="1">
      <alignment vertical="top" wrapText="1"/>
    </xf>
    <xf numFmtId="180" fontId="44" fillId="0" borderId="17" xfId="42" applyNumberFormat="1" applyFont="1" applyFill="1" applyBorder="1" applyAlignment="1">
      <alignment vertical="center"/>
    </xf>
    <xf numFmtId="0" fontId="69" fillId="24" borderId="11" xfId="55" applyFont="1" applyFill="1" applyBorder="1" applyAlignment="1">
      <alignment wrapText="1"/>
      <protection/>
    </xf>
    <xf numFmtId="180" fontId="44" fillId="0" borderId="11" xfId="42" applyNumberFormat="1" applyFont="1" applyFill="1" applyBorder="1" applyAlignment="1">
      <alignment vertical="top"/>
    </xf>
    <xf numFmtId="180" fontId="44" fillId="0" borderId="11" xfId="42" applyNumberFormat="1" applyFont="1" applyFill="1" applyBorder="1" applyAlignment="1">
      <alignment vertical="center" wrapText="1"/>
    </xf>
    <xf numFmtId="43" fontId="44" fillId="0" borderId="11" xfId="42" applyFont="1" applyFill="1" applyBorder="1" applyAlignment="1">
      <alignment vertical="top" wrapText="1"/>
    </xf>
    <xf numFmtId="180" fontId="43" fillId="0" borderId="11" xfId="42" applyNumberFormat="1" applyFont="1" applyFill="1" applyBorder="1" applyAlignment="1">
      <alignment vertical="center"/>
    </xf>
    <xf numFmtId="43" fontId="43" fillId="0" borderId="11" xfId="42" applyFont="1" applyFill="1" applyBorder="1" applyAlignment="1">
      <alignment vertical="center"/>
    </xf>
    <xf numFmtId="180" fontId="47" fillId="0" borderId="11" xfId="42" applyNumberFormat="1" applyFont="1" applyFill="1" applyBorder="1" applyAlignment="1">
      <alignment vertical="top"/>
    </xf>
    <xf numFmtId="180" fontId="43" fillId="0" borderId="17" xfId="42" applyNumberFormat="1" applyFont="1" applyFill="1" applyBorder="1" applyAlignment="1">
      <alignment vertical="center"/>
    </xf>
    <xf numFmtId="0" fontId="68" fillId="0" borderId="11" xfId="55" applyFont="1" applyBorder="1" applyAlignment="1">
      <alignment wrapText="1"/>
      <protection/>
    </xf>
    <xf numFmtId="180" fontId="43" fillId="31" borderId="11" xfId="42" applyNumberFormat="1" applyFont="1" applyFill="1" applyBorder="1" applyAlignment="1">
      <alignment vertical="top"/>
    </xf>
    <xf numFmtId="43" fontId="43" fillId="0" borderId="11" xfId="42" applyFont="1" applyFill="1" applyBorder="1" applyAlignment="1">
      <alignment vertical="top"/>
    </xf>
    <xf numFmtId="180" fontId="43" fillId="0" borderId="11" xfId="42" applyNumberFormat="1" applyFont="1" applyFill="1" applyBorder="1" applyAlignment="1">
      <alignment vertical="top" wrapText="1"/>
    </xf>
    <xf numFmtId="0" fontId="43" fillId="0" borderId="11" xfId="55" applyFont="1" applyFill="1" applyBorder="1" applyAlignment="1">
      <alignment vertical="top" wrapText="1"/>
      <protection/>
    </xf>
    <xf numFmtId="180" fontId="43" fillId="31" borderId="11" xfId="42" applyNumberFormat="1" applyFont="1" applyFill="1" applyBorder="1" applyAlignment="1">
      <alignment vertical="top" wrapText="1"/>
    </xf>
    <xf numFmtId="0" fontId="69" fillId="32" borderId="11" xfId="55" applyFont="1" applyFill="1" applyBorder="1" applyAlignment="1">
      <alignment wrapText="1"/>
      <protection/>
    </xf>
    <xf numFmtId="180" fontId="44" fillId="0" borderId="11" xfId="42" applyNumberFormat="1" applyFont="1" applyFill="1" applyBorder="1" applyAlignment="1">
      <alignment vertical="top" wrapText="1"/>
    </xf>
    <xf numFmtId="0" fontId="70" fillId="28" borderId="11" xfId="55" applyFont="1" applyFill="1" applyBorder="1" applyAlignment="1">
      <alignment wrapText="1"/>
      <protection/>
    </xf>
    <xf numFmtId="180" fontId="44" fillId="28" borderId="11" xfId="42" applyNumberFormat="1" applyFont="1" applyFill="1" applyBorder="1" applyAlignment="1">
      <alignment vertical="top" wrapText="1"/>
    </xf>
    <xf numFmtId="43" fontId="44" fillId="28" borderId="11" xfId="42" applyFont="1" applyFill="1" applyBorder="1" applyAlignment="1">
      <alignment horizontal="center" vertical="center" wrapText="1"/>
    </xf>
    <xf numFmtId="180" fontId="44" fillId="28" borderId="11" xfId="42" applyNumberFormat="1" applyFont="1" applyFill="1" applyBorder="1" applyAlignment="1">
      <alignment horizontal="center" wrapText="1"/>
    </xf>
    <xf numFmtId="43" fontId="44" fillId="28" borderId="11" xfId="42" applyFont="1" applyFill="1" applyBorder="1" applyAlignment="1">
      <alignment horizontal="center" wrapText="1"/>
    </xf>
    <xf numFmtId="180" fontId="43" fillId="28" borderId="11" xfId="42" applyNumberFormat="1" applyFont="1" applyFill="1" applyBorder="1" applyAlignment="1">
      <alignment vertical="top" wrapText="1"/>
    </xf>
    <xf numFmtId="180" fontId="43" fillId="28" borderId="11" xfId="42" applyNumberFormat="1" applyFont="1" applyFill="1" applyBorder="1" applyAlignment="1">
      <alignment horizontal="center" vertical="top" wrapText="1"/>
    </xf>
    <xf numFmtId="180" fontId="44" fillId="28" borderId="11" xfId="42" applyNumberFormat="1" applyFont="1" applyFill="1" applyBorder="1" applyAlignment="1">
      <alignment horizontal="center" vertical="center" wrapText="1"/>
    </xf>
    <xf numFmtId="180" fontId="44" fillId="28" borderId="11" xfId="55" applyNumberFormat="1" applyFont="1" applyFill="1" applyBorder="1" applyAlignment="1">
      <alignment horizontal="center" vertical="center" wrapText="1"/>
      <protection/>
    </xf>
    <xf numFmtId="0" fontId="44" fillId="28" borderId="11" xfId="55" applyFont="1" applyFill="1" applyBorder="1" applyAlignment="1">
      <alignment horizontal="center" vertical="center" wrapText="1"/>
      <protection/>
    </xf>
    <xf numFmtId="0" fontId="43" fillId="0" borderId="0" xfId="55" applyFont="1" applyFill="1" applyAlignment="1">
      <alignment horizontal="center" vertical="center" wrapText="1"/>
      <protection/>
    </xf>
    <xf numFmtId="0" fontId="43" fillId="0" borderId="0" xfId="55" applyFont="1" applyFill="1" applyAlignment="1">
      <alignment vertical="top" wrapText="1"/>
      <protection/>
    </xf>
    <xf numFmtId="180" fontId="43" fillId="0" borderId="0" xfId="42" applyNumberFormat="1" applyFont="1" applyFill="1" applyAlignment="1">
      <alignment vertical="top" wrapText="1"/>
    </xf>
    <xf numFmtId="180" fontId="43" fillId="0" borderId="0" xfId="42" applyNumberFormat="1" applyFont="1" applyFill="1" applyAlignment="1">
      <alignment horizontal="center" vertical="top" wrapText="1"/>
    </xf>
    <xf numFmtId="0" fontId="43" fillId="0" borderId="0" xfId="55" applyFont="1" applyFill="1" applyAlignment="1">
      <alignment horizontal="center" vertical="top" wrapText="1"/>
      <protection/>
    </xf>
    <xf numFmtId="0" fontId="44" fillId="0" borderId="18" xfId="55" applyFont="1" applyFill="1" applyBorder="1" applyAlignment="1">
      <alignment horizontal="center" vertical="top" wrapText="1"/>
      <protection/>
    </xf>
    <xf numFmtId="180" fontId="44" fillId="0" borderId="19" xfId="42" applyNumberFormat="1" applyFont="1" applyFill="1" applyBorder="1" applyAlignment="1">
      <alignment vertical="top" wrapText="1"/>
    </xf>
    <xf numFmtId="0" fontId="44" fillId="0" borderId="20" xfId="55" applyFont="1" applyFill="1" applyBorder="1" applyAlignment="1">
      <alignment vertical="center" wrapText="1"/>
      <protection/>
    </xf>
    <xf numFmtId="180" fontId="44" fillId="0" borderId="21" xfId="42" applyNumberFormat="1" applyFont="1" applyFill="1" applyBorder="1" applyAlignment="1">
      <alignment vertical="center"/>
    </xf>
    <xf numFmtId="180" fontId="38" fillId="0" borderId="0" xfId="55" applyNumberFormat="1" applyFont="1" applyFill="1" applyAlignment="1">
      <alignment vertical="top" wrapText="1"/>
      <protection/>
    </xf>
    <xf numFmtId="0" fontId="44" fillId="0" borderId="22" xfId="55" applyFont="1" applyFill="1" applyBorder="1" applyAlignment="1">
      <alignment vertical="center" wrapText="1"/>
      <protection/>
    </xf>
    <xf numFmtId="180" fontId="44" fillId="0" borderId="23" xfId="42" applyNumberFormat="1" applyFont="1" applyFill="1" applyBorder="1" applyAlignment="1">
      <alignment vertical="center"/>
    </xf>
    <xf numFmtId="0" fontId="44" fillId="0" borderId="22" xfId="55" applyFont="1" applyFill="1" applyBorder="1" applyAlignment="1">
      <alignment vertical="center"/>
      <protection/>
    </xf>
    <xf numFmtId="0" fontId="44" fillId="0" borderId="22" xfId="55" applyFont="1" applyFill="1" applyBorder="1" applyAlignment="1">
      <alignment vertical="top" wrapText="1"/>
      <protection/>
    </xf>
    <xf numFmtId="0" fontId="44" fillId="0" borderId="24" xfId="55" applyFont="1" applyFill="1" applyBorder="1" applyAlignment="1">
      <alignment vertical="center" wrapText="1"/>
      <protection/>
    </xf>
    <xf numFmtId="180" fontId="44" fillId="0" borderId="25" xfId="42" applyNumberFormat="1" applyFont="1" applyFill="1" applyBorder="1" applyAlignment="1">
      <alignment vertical="center"/>
    </xf>
    <xf numFmtId="180" fontId="44" fillId="0" borderId="26" xfId="42" applyNumberFormat="1" applyFont="1" applyFill="1" applyBorder="1" applyAlignment="1">
      <alignment vertical="top" wrapText="1"/>
    </xf>
    <xf numFmtId="180" fontId="44" fillId="0" borderId="27" xfId="42" applyNumberFormat="1" applyFont="1" applyFill="1" applyBorder="1" applyAlignment="1">
      <alignment vertical="top" wrapText="1"/>
    </xf>
    <xf numFmtId="180" fontId="44" fillId="0" borderId="0" xfId="42" applyNumberFormat="1" applyFont="1" applyFill="1" applyBorder="1" applyAlignment="1">
      <alignment vertical="top" wrapText="1"/>
    </xf>
    <xf numFmtId="180" fontId="44" fillId="0" borderId="28" xfId="42" applyNumberFormat="1" applyFont="1" applyFill="1" applyBorder="1" applyAlignment="1">
      <alignment vertical="top" wrapText="1"/>
    </xf>
    <xf numFmtId="180" fontId="44" fillId="0" borderId="21" xfId="42" applyNumberFormat="1" applyFont="1" applyFill="1" applyBorder="1" applyAlignment="1">
      <alignment vertical="top" wrapText="1"/>
    </xf>
    <xf numFmtId="180" fontId="44" fillId="0" borderId="28" xfId="42" applyNumberFormat="1" applyFont="1" applyFill="1" applyBorder="1" applyAlignment="1">
      <alignment vertical="top"/>
    </xf>
    <xf numFmtId="180" fontId="44" fillId="0" borderId="23" xfId="42" applyNumberFormat="1" applyFont="1" applyFill="1" applyBorder="1" applyAlignment="1">
      <alignment vertical="top" wrapText="1"/>
    </xf>
    <xf numFmtId="180" fontId="44" fillId="0" borderId="27" xfId="42" applyNumberFormat="1" applyFont="1" applyFill="1" applyBorder="1" applyAlignment="1">
      <alignment vertical="top"/>
    </xf>
    <xf numFmtId="180" fontId="44" fillId="0" borderId="0" xfId="42" applyNumberFormat="1" applyFont="1" applyFill="1" applyBorder="1" applyAlignment="1">
      <alignment vertical="top"/>
    </xf>
    <xf numFmtId="180" fontId="44" fillId="0" borderId="29" xfId="42" applyNumberFormat="1" applyFont="1" applyFill="1" applyBorder="1" applyAlignment="1">
      <alignment vertical="top" wrapText="1"/>
    </xf>
    <xf numFmtId="180" fontId="44" fillId="0" borderId="25" xfId="42" applyNumberFormat="1" applyFont="1" applyFill="1" applyBorder="1" applyAlignment="1">
      <alignment vertical="top"/>
    </xf>
    <xf numFmtId="0" fontId="34" fillId="24" borderId="10" xfId="0" applyFont="1" applyFill="1" applyBorder="1" applyAlignment="1">
      <alignment/>
    </xf>
    <xf numFmtId="0" fontId="34" fillId="24" borderId="30" xfId="0" applyFont="1" applyFill="1" applyBorder="1" applyAlignment="1">
      <alignment/>
    </xf>
    <xf numFmtId="0" fontId="34" fillId="24" borderId="17" xfId="0" applyFont="1" applyFill="1" applyBorder="1" applyAlignment="1">
      <alignment/>
    </xf>
    <xf numFmtId="43" fontId="0" fillId="28" borderId="11" xfId="42" applyFont="1" applyFill="1" applyBorder="1" applyAlignment="1">
      <alignment/>
    </xf>
    <xf numFmtId="43" fontId="0" fillId="30" borderId="11" xfId="42" applyFont="1" applyFill="1" applyBorder="1" applyAlignment="1">
      <alignment/>
    </xf>
    <xf numFmtId="0" fontId="35" fillId="24" borderId="10" xfId="0" applyFont="1" applyFill="1" applyBorder="1" applyAlignment="1">
      <alignment/>
    </xf>
    <xf numFmtId="0" fontId="35" fillId="24" borderId="30" xfId="0" applyFont="1" applyFill="1" applyBorder="1" applyAlignment="1">
      <alignment/>
    </xf>
    <xf numFmtId="0" fontId="35" fillId="24" borderId="17" xfId="0" applyFont="1" applyFill="1" applyBorder="1" applyAlignment="1">
      <alignment/>
    </xf>
    <xf numFmtId="0" fontId="62" fillId="24" borderId="31" xfId="0" applyFont="1" applyFill="1" applyBorder="1" applyAlignment="1">
      <alignment horizontal="center"/>
    </xf>
    <xf numFmtId="0" fontId="62" fillId="24" borderId="11" xfId="0" applyFont="1" applyFill="1" applyBorder="1" applyAlignment="1">
      <alignment horizontal="center" wrapText="1"/>
    </xf>
    <xf numFmtId="0" fontId="61" fillId="0" borderId="11" xfId="0" applyFont="1" applyBorder="1" applyAlignment="1">
      <alignment horizontal="center" vertical="top"/>
    </xf>
    <xf numFmtId="0" fontId="62" fillId="31" borderId="11" xfId="0" applyFont="1" applyFill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/>
    </xf>
    <xf numFmtId="0" fontId="62" fillId="0" borderId="1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2" fillId="24" borderId="11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20" fillId="31" borderId="10" xfId="0" applyFont="1" applyFill="1" applyBorder="1" applyAlignment="1">
      <alignment vertical="center" wrapText="1"/>
    </xf>
    <xf numFmtId="0" fontId="71" fillId="31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2" fillId="33" borderId="11" xfId="55" applyFont="1" applyFill="1" applyBorder="1" applyAlignment="1">
      <alignment wrapText="1"/>
      <protection/>
    </xf>
    <xf numFmtId="0" fontId="32" fillId="33" borderId="11" xfId="55" applyFont="1" applyFill="1" applyBorder="1" applyAlignment="1">
      <alignment/>
      <protection/>
    </xf>
    <xf numFmtId="0" fontId="32" fillId="33" borderId="11" xfId="55" applyFont="1" applyFill="1" applyBorder="1" applyAlignment="1">
      <alignment horizontal="center" vertical="center" wrapText="1"/>
      <protection/>
    </xf>
    <xf numFmtId="180" fontId="44" fillId="34" borderId="11" xfId="42" applyNumberFormat="1" applyFont="1" applyFill="1" applyBorder="1" applyAlignment="1">
      <alignment horizontal="center" vertical="center" wrapText="1"/>
    </xf>
    <xf numFmtId="180" fontId="44" fillId="35" borderId="10" xfId="42" applyNumberFormat="1" applyFont="1" applyFill="1" applyBorder="1" applyAlignment="1">
      <alignment horizontal="center" vertical="center" wrapText="1"/>
    </xf>
    <xf numFmtId="180" fontId="44" fillId="35" borderId="30" xfId="42" applyNumberFormat="1" applyFont="1" applyFill="1" applyBorder="1" applyAlignment="1">
      <alignment horizontal="center" vertical="center" wrapText="1"/>
    </xf>
    <xf numFmtId="180" fontId="44" fillId="35" borderId="17" xfId="42" applyNumberFormat="1" applyFont="1" applyFill="1" applyBorder="1" applyAlignment="1">
      <alignment horizontal="center" vertical="center" wrapText="1"/>
    </xf>
    <xf numFmtId="180" fontId="44" fillId="36" borderId="10" xfId="42" applyNumberFormat="1" applyFont="1" applyFill="1" applyBorder="1" applyAlignment="1">
      <alignment horizontal="center" vertical="center" wrapText="1"/>
    </xf>
    <xf numFmtId="180" fontId="44" fillId="36" borderId="30" xfId="42" applyNumberFormat="1" applyFont="1" applyFill="1" applyBorder="1" applyAlignment="1">
      <alignment horizontal="center" vertical="center" wrapText="1"/>
    </xf>
    <xf numFmtId="180" fontId="44" fillId="36" borderId="17" xfId="42" applyNumberFormat="1" applyFont="1" applyFill="1" applyBorder="1" applyAlignment="1">
      <alignment horizontal="center" vertical="center" wrapText="1"/>
    </xf>
    <xf numFmtId="0" fontId="0" fillId="0" borderId="0" xfId="55" applyFont="1" applyFill="1" applyAlignment="1">
      <alignment horizontal="left" vertical="center"/>
      <protection/>
    </xf>
    <xf numFmtId="0" fontId="44" fillId="33" borderId="11" xfId="55" applyFont="1" applyFill="1" applyBorder="1" applyAlignment="1">
      <alignment horizontal="center" vertical="center" wrapText="1"/>
      <protection/>
    </xf>
    <xf numFmtId="0" fontId="44" fillId="37" borderId="11" xfId="55" applyFont="1" applyFill="1" applyBorder="1" applyAlignment="1">
      <alignment horizontal="center" vertical="center" wrapText="1"/>
      <protection/>
    </xf>
    <xf numFmtId="0" fontId="44" fillId="25" borderId="11" xfId="55" applyFont="1" applyFill="1" applyBorder="1" applyAlignment="1">
      <alignment horizontal="center" vertical="top" wrapText="1"/>
      <protection/>
    </xf>
    <xf numFmtId="0" fontId="43" fillId="0" borderId="17" xfId="55" applyFont="1" applyFill="1" applyBorder="1" applyAlignment="1">
      <alignment horizontal="center" vertical="center" wrapText="1"/>
      <protection/>
    </xf>
    <xf numFmtId="0" fontId="44" fillId="33" borderId="31" xfId="55" applyFont="1" applyFill="1" applyBorder="1" applyAlignment="1">
      <alignment horizontal="center" vertical="center" wrapText="1"/>
      <protection/>
    </xf>
    <xf numFmtId="0" fontId="44" fillId="33" borderId="14" xfId="55" applyFont="1" applyFill="1" applyBorder="1" applyAlignment="1">
      <alignment horizontal="center" vertical="center" wrapText="1"/>
      <protection/>
    </xf>
    <xf numFmtId="180" fontId="44" fillId="28" borderId="11" xfId="42" applyNumberFormat="1" applyFont="1" applyFill="1" applyBorder="1" applyAlignment="1">
      <alignment horizontal="center" vertical="center" wrapText="1"/>
    </xf>
    <xf numFmtId="43" fontId="31" fillId="24" borderId="10" xfId="42" applyFont="1" applyFill="1" applyBorder="1" applyAlignment="1">
      <alignment horizontal="center" vertical="top"/>
    </xf>
    <xf numFmtId="43" fontId="31" fillId="24" borderId="30" xfId="42" applyFont="1" applyFill="1" applyBorder="1" applyAlignment="1">
      <alignment horizontal="center" vertical="top"/>
    </xf>
    <xf numFmtId="43" fontId="31" fillId="24" borderId="17" xfId="42" applyFont="1" applyFill="1" applyBorder="1" applyAlignment="1">
      <alignment horizontal="center" vertical="top"/>
    </xf>
    <xf numFmtId="0" fontId="62" fillId="24" borderId="11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0</xdr:row>
      <xdr:rowOff>85725</xdr:rowOff>
    </xdr:from>
    <xdr:ext cx="7124700" cy="733425"/>
    <xdr:sp>
      <xdr:nvSpPr>
        <xdr:cNvPr id="1" name="Rectangle 1"/>
        <xdr:cNvSpPr>
          <a:spLocks/>
        </xdr:cNvSpPr>
      </xdr:nvSpPr>
      <xdr:spPr>
        <a:xfrm>
          <a:off x="200025" y="85725"/>
          <a:ext cx="71247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1" i="0" u="none" baseline="0"/>
            <a:t>Summary sheet: Physical Progress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KSP\ORRISSA%20MKSP%20quarterly%20Budget13.03.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KSP%20QPR%20(3rd%20%20quarter)%20April%20to%20June14-ORRIS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"/>
      <sheetName val="13.03.13"/>
      <sheetName val="1st yr (Qr)"/>
      <sheetName val="Sheet1"/>
      <sheetName val="Sheet2"/>
      <sheetName val="Sheet3"/>
    </sheetNames>
    <sheetDataSet>
      <sheetData sheetId="1">
        <row r="55">
          <cell r="K55">
            <v>337500</v>
          </cell>
        </row>
        <row r="113">
          <cell r="K113">
            <v>832260</v>
          </cell>
        </row>
        <row r="114">
          <cell r="K114">
            <v>378300</v>
          </cell>
        </row>
        <row r="115">
          <cell r="K115">
            <v>226980</v>
          </cell>
        </row>
        <row r="116">
          <cell r="K116">
            <v>128622</v>
          </cell>
        </row>
        <row r="117">
          <cell r="K117">
            <v>103068</v>
          </cell>
        </row>
        <row r="118">
          <cell r="K118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Progress report"/>
      <sheetName val="Summary Phy. quarterly "/>
      <sheetName val="Quarterly fin. review-detail"/>
      <sheetName val="deficit finance"/>
      <sheetName val="Summary quarterly financial "/>
      <sheetName val="Summary sheet PIA"/>
    </sheetNames>
    <sheetDataSet>
      <sheetData sheetId="2">
        <row r="5">
          <cell r="F5">
            <v>5630</v>
          </cell>
        </row>
        <row r="10">
          <cell r="F10">
            <v>554125</v>
          </cell>
        </row>
        <row r="14">
          <cell r="F14">
            <v>3041492</v>
          </cell>
        </row>
        <row r="28">
          <cell r="F28">
            <v>520000</v>
          </cell>
        </row>
        <row r="33">
          <cell r="F33">
            <v>214950</v>
          </cell>
        </row>
        <row r="40">
          <cell r="F40">
            <v>247290</v>
          </cell>
        </row>
        <row r="48">
          <cell r="F48">
            <v>207782</v>
          </cell>
        </row>
        <row r="54">
          <cell r="J54">
            <v>74.38650514268652</v>
          </cell>
        </row>
      </sheetData>
      <sheetData sheetId="3">
        <row r="12">
          <cell r="A12">
            <v>100</v>
          </cell>
          <cell r="B12" t="str">
            <v>Project Inception</v>
          </cell>
          <cell r="C12">
            <v>550000</v>
          </cell>
          <cell r="D12">
            <v>450000</v>
          </cell>
          <cell r="E12">
            <v>100000</v>
          </cell>
          <cell r="F12">
            <v>550000</v>
          </cell>
          <cell r="G12">
            <v>444370</v>
          </cell>
          <cell r="H12">
            <v>0</v>
          </cell>
          <cell r="I12">
            <v>444370</v>
          </cell>
          <cell r="J12">
            <v>5630</v>
          </cell>
          <cell r="K12">
            <v>100000</v>
          </cell>
          <cell r="L12">
            <v>105630</v>
          </cell>
          <cell r="M12">
            <v>1.2511111111111113</v>
          </cell>
          <cell r="N12">
            <v>100</v>
          </cell>
          <cell r="O12">
            <v>19.205454545454543</v>
          </cell>
          <cell r="Q12">
            <v>0</v>
          </cell>
          <cell r="R12">
            <v>0</v>
          </cell>
          <cell r="S12">
            <v>0</v>
          </cell>
          <cell r="T12">
            <v>444370</v>
          </cell>
          <cell r="U12">
            <v>0</v>
          </cell>
          <cell r="V12">
            <v>444370</v>
          </cell>
          <cell r="W12">
            <v>100</v>
          </cell>
          <cell r="X12" t="str">
            <v/>
          </cell>
          <cell r="Y12">
            <v>100</v>
          </cell>
        </row>
        <row r="13">
          <cell r="A13">
            <v>101</v>
          </cell>
          <cell r="B13" t="str">
            <v>Mahila Kisan profiling</v>
          </cell>
          <cell r="C13">
            <v>150000</v>
          </cell>
          <cell r="D13">
            <v>150000</v>
          </cell>
          <cell r="E13">
            <v>0</v>
          </cell>
          <cell r="F13">
            <v>150000</v>
          </cell>
          <cell r="G13">
            <v>144370</v>
          </cell>
          <cell r="H13">
            <v>0</v>
          </cell>
          <cell r="I13">
            <v>144370</v>
          </cell>
          <cell r="J13">
            <v>5630</v>
          </cell>
          <cell r="K13">
            <v>0</v>
          </cell>
          <cell r="L13">
            <v>5630</v>
          </cell>
          <cell r="M13">
            <v>3.7533333333333334</v>
          </cell>
          <cell r="O13">
            <v>3.7533333333333334</v>
          </cell>
          <cell r="Q13">
            <v>0</v>
          </cell>
          <cell r="R13">
            <v>0</v>
          </cell>
          <cell r="S13">
            <v>0</v>
          </cell>
          <cell r="T13">
            <v>144370</v>
          </cell>
          <cell r="U13">
            <v>0</v>
          </cell>
          <cell r="V13">
            <v>144370</v>
          </cell>
          <cell r="W13">
            <v>100</v>
          </cell>
          <cell r="X13" t="str">
            <v/>
          </cell>
          <cell r="Y13">
            <v>100</v>
          </cell>
        </row>
        <row r="14">
          <cell r="A14">
            <v>102</v>
          </cell>
          <cell r="B14" t="str">
            <v>DPR Preparation</v>
          </cell>
          <cell r="C14">
            <v>200000</v>
          </cell>
          <cell r="D14">
            <v>200000</v>
          </cell>
          <cell r="E14">
            <v>0</v>
          </cell>
          <cell r="F14">
            <v>200000</v>
          </cell>
          <cell r="G14">
            <v>200000</v>
          </cell>
          <cell r="H14">
            <v>0</v>
          </cell>
          <cell r="I14">
            <v>200000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str">
            <v/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200000</v>
          </cell>
          <cell r="U14">
            <v>0</v>
          </cell>
          <cell r="V14">
            <v>200000</v>
          </cell>
          <cell r="W14">
            <v>100</v>
          </cell>
          <cell r="X14" t="str">
            <v/>
          </cell>
          <cell r="Y14">
            <v>100</v>
          </cell>
        </row>
        <row r="15">
          <cell r="A15">
            <v>103</v>
          </cell>
          <cell r="B15" t="str">
            <v>Technical protocols documentation</v>
          </cell>
          <cell r="C15">
            <v>100000</v>
          </cell>
          <cell r="D15">
            <v>100000</v>
          </cell>
          <cell r="E15">
            <v>0</v>
          </cell>
          <cell r="F15">
            <v>100000</v>
          </cell>
          <cell r="G15">
            <v>100000</v>
          </cell>
          <cell r="H15">
            <v>0</v>
          </cell>
          <cell r="I15">
            <v>100000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str">
            <v/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100000</v>
          </cell>
          <cell r="U15">
            <v>0</v>
          </cell>
          <cell r="V15">
            <v>100000</v>
          </cell>
          <cell r="W15">
            <v>100</v>
          </cell>
          <cell r="X15" t="str">
            <v/>
          </cell>
          <cell r="Y15">
            <v>100</v>
          </cell>
        </row>
        <row r="16">
          <cell r="A16">
            <v>104</v>
          </cell>
          <cell r="B16" t="str">
            <v>Value-chain Studies</v>
          </cell>
          <cell r="C16">
            <v>100000</v>
          </cell>
          <cell r="D16">
            <v>0</v>
          </cell>
          <cell r="E16">
            <v>100000</v>
          </cell>
          <cell r="F16">
            <v>100000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100000</v>
          </cell>
          <cell r="L16">
            <v>100000</v>
          </cell>
          <cell r="M16" t="str">
            <v/>
          </cell>
          <cell r="N16">
            <v>100</v>
          </cell>
          <cell r="O16">
            <v>100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/>
          </cell>
          <cell r="X16" t="str">
            <v/>
          </cell>
          <cell r="Y16" t="str">
            <v/>
          </cell>
        </row>
        <row r="17">
          <cell r="A17">
            <v>200</v>
          </cell>
          <cell r="B17" t="str">
            <v>Institution Building </v>
          </cell>
          <cell r="C17">
            <v>5590070</v>
          </cell>
          <cell r="D17">
            <v>1037000</v>
          </cell>
          <cell r="E17">
            <v>784340</v>
          </cell>
          <cell r="F17">
            <v>1821340</v>
          </cell>
          <cell r="G17">
            <v>482875</v>
          </cell>
          <cell r="H17">
            <v>237000</v>
          </cell>
          <cell r="I17">
            <v>719875</v>
          </cell>
          <cell r="J17">
            <v>554125</v>
          </cell>
          <cell r="K17">
            <v>547340</v>
          </cell>
          <cell r="L17">
            <v>1101465</v>
          </cell>
          <cell r="M17">
            <v>53.435390549662486</v>
          </cell>
          <cell r="N17">
            <v>69.78351225233953</v>
          </cell>
          <cell r="O17">
            <v>60.47552900611638</v>
          </cell>
          <cell r="Q17">
            <v>0</v>
          </cell>
          <cell r="R17">
            <v>0</v>
          </cell>
          <cell r="S17">
            <v>0</v>
          </cell>
          <cell r="T17">
            <v>482875</v>
          </cell>
          <cell r="U17">
            <v>237000</v>
          </cell>
          <cell r="V17">
            <v>719875</v>
          </cell>
          <cell r="W17">
            <v>100</v>
          </cell>
          <cell r="X17">
            <v>100</v>
          </cell>
          <cell r="Y17">
            <v>100</v>
          </cell>
        </row>
        <row r="18">
          <cell r="A18">
            <v>201</v>
          </cell>
          <cell r="B18" t="str">
            <v>Mobilisation &amp; Promotion of producer groups</v>
          </cell>
          <cell r="C18">
            <v>1293750</v>
          </cell>
          <cell r="D18">
            <v>287500</v>
          </cell>
          <cell r="E18">
            <v>244340</v>
          </cell>
          <cell r="F18">
            <v>531840</v>
          </cell>
          <cell r="G18">
            <v>111875</v>
          </cell>
          <cell r="H18">
            <v>0</v>
          </cell>
          <cell r="I18">
            <v>111875</v>
          </cell>
          <cell r="J18">
            <v>175625</v>
          </cell>
          <cell r="K18">
            <v>244340</v>
          </cell>
          <cell r="L18">
            <v>419965</v>
          </cell>
          <cell r="M18">
            <v>61.08695652173913</v>
          </cell>
          <cell r="N18">
            <v>100</v>
          </cell>
          <cell r="O18">
            <v>78.96453820697954</v>
          </cell>
          <cell r="Q18">
            <v>0</v>
          </cell>
          <cell r="R18">
            <v>0</v>
          </cell>
          <cell r="S18">
            <v>0</v>
          </cell>
          <cell r="T18">
            <v>111875</v>
          </cell>
          <cell r="U18">
            <v>0</v>
          </cell>
          <cell r="V18">
            <v>111875</v>
          </cell>
          <cell r="W18">
            <v>100</v>
          </cell>
          <cell r="X18" t="str">
            <v/>
          </cell>
          <cell r="Y18">
            <v>100</v>
          </cell>
        </row>
        <row r="19">
          <cell r="A19">
            <v>202</v>
          </cell>
          <cell r="B19" t="str">
            <v>Promotion of producer group federation</v>
          </cell>
          <cell r="C19">
            <v>404000</v>
          </cell>
          <cell r="D19">
            <v>40000</v>
          </cell>
          <cell r="E19">
            <v>40000</v>
          </cell>
          <cell r="F19">
            <v>80000</v>
          </cell>
          <cell r="G19">
            <v>0</v>
          </cell>
          <cell r="I19">
            <v>0</v>
          </cell>
          <cell r="J19">
            <v>40000</v>
          </cell>
          <cell r="K19">
            <v>40000</v>
          </cell>
          <cell r="L19">
            <v>80000</v>
          </cell>
          <cell r="M19">
            <v>100</v>
          </cell>
          <cell r="N19">
            <v>100</v>
          </cell>
          <cell r="O19">
            <v>100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/>
          </cell>
          <cell r="X19" t="str">
            <v/>
          </cell>
          <cell r="Y19" t="str">
            <v/>
          </cell>
        </row>
        <row r="20">
          <cell r="A20">
            <v>203</v>
          </cell>
          <cell r="B20" t="str">
            <v>Management support to producer federation</v>
          </cell>
          <cell r="C20">
            <v>3892320</v>
          </cell>
          <cell r="D20">
            <v>709500</v>
          </cell>
          <cell r="E20">
            <v>500000</v>
          </cell>
          <cell r="F20">
            <v>1209500</v>
          </cell>
          <cell r="G20">
            <v>371000</v>
          </cell>
          <cell r="H20">
            <v>237000</v>
          </cell>
          <cell r="I20">
            <v>608000</v>
          </cell>
          <cell r="J20">
            <v>338500</v>
          </cell>
          <cell r="K20">
            <v>263000</v>
          </cell>
          <cell r="L20">
            <v>601500</v>
          </cell>
          <cell r="M20">
            <v>47.70965468639887</v>
          </cell>
          <cell r="N20">
            <v>52.6</v>
          </cell>
          <cell r="O20">
            <v>49.73129392310872</v>
          </cell>
          <cell r="Q20">
            <v>0</v>
          </cell>
          <cell r="R20">
            <v>0</v>
          </cell>
          <cell r="S20">
            <v>0</v>
          </cell>
          <cell r="T20">
            <v>371000</v>
          </cell>
          <cell r="U20">
            <v>237000</v>
          </cell>
          <cell r="V20">
            <v>608000</v>
          </cell>
          <cell r="W20">
            <v>100</v>
          </cell>
          <cell r="X20">
            <v>100</v>
          </cell>
          <cell r="Y20">
            <v>100</v>
          </cell>
        </row>
        <row r="21">
          <cell r="A21">
            <v>300</v>
          </cell>
          <cell r="B21" t="str">
            <v>Capacity Building</v>
          </cell>
          <cell r="C21">
            <v>12013120</v>
          </cell>
          <cell r="D21">
            <v>3291450</v>
          </cell>
          <cell r="E21">
            <v>974000</v>
          </cell>
          <cell r="F21">
            <v>4265450</v>
          </cell>
          <cell r="G21">
            <v>249958</v>
          </cell>
          <cell r="H21">
            <v>136180</v>
          </cell>
          <cell r="I21">
            <v>386138</v>
          </cell>
          <cell r="J21">
            <v>3041492</v>
          </cell>
          <cell r="K21">
            <v>837820</v>
          </cell>
          <cell r="L21">
            <v>3879312</v>
          </cell>
          <cell r="M21">
            <v>92.40583937170548</v>
          </cell>
          <cell r="N21">
            <v>86.01848049281314</v>
          </cell>
          <cell r="O21">
            <v>90.94730919363725</v>
          </cell>
          <cell r="Q21">
            <v>0</v>
          </cell>
          <cell r="R21">
            <v>0</v>
          </cell>
          <cell r="S21">
            <v>0</v>
          </cell>
          <cell r="T21">
            <v>249958</v>
          </cell>
          <cell r="U21">
            <v>136180</v>
          </cell>
          <cell r="V21">
            <v>386138</v>
          </cell>
          <cell r="W21">
            <v>100</v>
          </cell>
          <cell r="X21">
            <v>100</v>
          </cell>
          <cell r="Y21">
            <v>100</v>
          </cell>
        </row>
        <row r="22">
          <cell r="A22">
            <v>301</v>
          </cell>
          <cell r="B22" t="str">
            <v>Training module development : Print</v>
          </cell>
          <cell r="C22">
            <v>780000</v>
          </cell>
          <cell r="D22">
            <v>780000</v>
          </cell>
          <cell r="E22">
            <v>0</v>
          </cell>
          <cell r="F22">
            <v>780000</v>
          </cell>
          <cell r="G22">
            <v>10000</v>
          </cell>
          <cell r="H22">
            <v>90000</v>
          </cell>
          <cell r="I22">
            <v>100000</v>
          </cell>
          <cell r="J22">
            <v>770000</v>
          </cell>
          <cell r="K22">
            <v>-90000</v>
          </cell>
          <cell r="L22">
            <v>680000</v>
          </cell>
          <cell r="M22">
            <v>98.71794871794873</v>
          </cell>
          <cell r="N22" t="str">
            <v/>
          </cell>
          <cell r="O22">
            <v>87.17948717948718</v>
          </cell>
          <cell r="Q22">
            <v>0</v>
          </cell>
          <cell r="R22">
            <v>0</v>
          </cell>
          <cell r="S22">
            <v>0</v>
          </cell>
          <cell r="T22">
            <v>10000</v>
          </cell>
          <cell r="U22">
            <v>90000</v>
          </cell>
          <cell r="V22">
            <v>100000</v>
          </cell>
          <cell r="W22">
            <v>100</v>
          </cell>
          <cell r="X22">
            <v>100</v>
          </cell>
          <cell r="Y22">
            <v>100</v>
          </cell>
        </row>
        <row r="23">
          <cell r="A23">
            <v>302</v>
          </cell>
          <cell r="B23" t="str">
            <v>Training module development : audio-visual </v>
          </cell>
          <cell r="C23">
            <v>600000</v>
          </cell>
          <cell r="D23">
            <v>0</v>
          </cell>
          <cell r="E23">
            <v>500000</v>
          </cell>
          <cell r="F23">
            <v>500000</v>
          </cell>
          <cell r="G23">
            <v>0</v>
          </cell>
          <cell r="I23">
            <v>0</v>
          </cell>
          <cell r="J23">
            <v>0</v>
          </cell>
          <cell r="K23">
            <v>500000</v>
          </cell>
          <cell r="L23">
            <v>500000</v>
          </cell>
          <cell r="M23" t="str">
            <v/>
          </cell>
          <cell r="N23">
            <v>100</v>
          </cell>
          <cell r="O23">
            <v>100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 t="str">
            <v/>
          </cell>
          <cell r="X23" t="str">
            <v/>
          </cell>
          <cell r="Y23" t="str">
            <v/>
          </cell>
        </row>
        <row r="24">
          <cell r="A24">
            <v>303</v>
          </cell>
          <cell r="B24" t="str">
            <v>Training equipment &amp; material</v>
          </cell>
          <cell r="C24">
            <v>448000</v>
          </cell>
          <cell r="D24">
            <v>224000</v>
          </cell>
          <cell r="E24">
            <v>224000</v>
          </cell>
          <cell r="F24">
            <v>448000</v>
          </cell>
          <cell r="G24">
            <v>0</v>
          </cell>
          <cell r="I24">
            <v>0</v>
          </cell>
          <cell r="J24">
            <v>224000</v>
          </cell>
          <cell r="K24">
            <v>224000</v>
          </cell>
          <cell r="L24">
            <v>448000</v>
          </cell>
          <cell r="M24">
            <v>100</v>
          </cell>
          <cell r="N24">
            <v>100</v>
          </cell>
          <cell r="O24">
            <v>100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/>
          </cell>
          <cell r="X24" t="str">
            <v/>
          </cell>
          <cell r="Y24" t="str">
            <v/>
          </cell>
        </row>
        <row r="25">
          <cell r="A25">
            <v>304</v>
          </cell>
          <cell r="B25" t="str">
            <v>Training to CRP </v>
          </cell>
          <cell r="C25">
            <v>505000</v>
          </cell>
          <cell r="D25">
            <v>202000</v>
          </cell>
          <cell r="E25">
            <v>0</v>
          </cell>
          <cell r="F25">
            <v>202000</v>
          </cell>
          <cell r="G25">
            <v>93963</v>
          </cell>
          <cell r="I25">
            <v>93963</v>
          </cell>
          <cell r="J25">
            <v>108037</v>
          </cell>
          <cell r="K25">
            <v>0</v>
          </cell>
          <cell r="L25">
            <v>108037</v>
          </cell>
          <cell r="M25">
            <v>53.48366336633663</v>
          </cell>
          <cell r="N25" t="str">
            <v/>
          </cell>
          <cell r="O25">
            <v>53.48366336633663</v>
          </cell>
          <cell r="Q25">
            <v>0</v>
          </cell>
          <cell r="R25">
            <v>0</v>
          </cell>
          <cell r="S25">
            <v>0</v>
          </cell>
          <cell r="T25">
            <v>93963</v>
          </cell>
          <cell r="U25">
            <v>0</v>
          </cell>
          <cell r="V25">
            <v>93963</v>
          </cell>
          <cell r="W25">
            <v>100</v>
          </cell>
          <cell r="X25" t="str">
            <v/>
          </cell>
          <cell r="Y25">
            <v>100</v>
          </cell>
        </row>
        <row r="26">
          <cell r="A26">
            <v>305</v>
          </cell>
          <cell r="B26" t="str">
            <v>Trainings to para-professionals</v>
          </cell>
          <cell r="C26">
            <v>186000</v>
          </cell>
          <cell r="D26">
            <v>62000</v>
          </cell>
          <cell r="E26">
            <v>0</v>
          </cell>
          <cell r="F26">
            <v>62000</v>
          </cell>
          <cell r="G26">
            <v>29605</v>
          </cell>
          <cell r="I26">
            <v>29605</v>
          </cell>
          <cell r="J26">
            <v>32395</v>
          </cell>
          <cell r="K26">
            <v>0</v>
          </cell>
          <cell r="L26">
            <v>32395</v>
          </cell>
          <cell r="M26">
            <v>52.25</v>
          </cell>
          <cell r="N26" t="str">
            <v/>
          </cell>
          <cell r="O26">
            <v>52.25</v>
          </cell>
          <cell r="Q26">
            <v>0</v>
          </cell>
          <cell r="R26">
            <v>0</v>
          </cell>
          <cell r="S26">
            <v>0</v>
          </cell>
          <cell r="T26">
            <v>29605</v>
          </cell>
          <cell r="U26">
            <v>0</v>
          </cell>
          <cell r="V26">
            <v>29605</v>
          </cell>
          <cell r="W26">
            <v>100</v>
          </cell>
          <cell r="X26" t="str">
            <v/>
          </cell>
          <cell r="Y26">
            <v>100</v>
          </cell>
        </row>
        <row r="27">
          <cell r="A27">
            <v>306</v>
          </cell>
          <cell r="B27" t="str">
            <v>Training to Community </v>
          </cell>
          <cell r="C27">
            <v>3528000</v>
          </cell>
          <cell r="D27">
            <v>813950</v>
          </cell>
          <cell r="E27">
            <v>250000</v>
          </cell>
          <cell r="F27">
            <v>1063950</v>
          </cell>
          <cell r="G27">
            <v>81990</v>
          </cell>
          <cell r="H27">
            <v>46180</v>
          </cell>
          <cell r="I27">
            <v>128170</v>
          </cell>
          <cell r="J27">
            <v>731960</v>
          </cell>
          <cell r="K27">
            <v>203820</v>
          </cell>
          <cell r="L27">
            <v>935780</v>
          </cell>
          <cell r="M27">
            <v>89.92689968671294</v>
          </cell>
          <cell r="N27">
            <v>81.528</v>
          </cell>
          <cell r="O27">
            <v>87.95338126791673</v>
          </cell>
          <cell r="Q27">
            <v>0</v>
          </cell>
          <cell r="R27">
            <v>0</v>
          </cell>
          <cell r="S27">
            <v>0</v>
          </cell>
          <cell r="T27">
            <v>81990</v>
          </cell>
          <cell r="U27">
            <v>46180</v>
          </cell>
          <cell r="V27">
            <v>128170</v>
          </cell>
          <cell r="W27">
            <v>100</v>
          </cell>
          <cell r="X27">
            <v>100</v>
          </cell>
          <cell r="Y27">
            <v>100</v>
          </cell>
        </row>
        <row r="28">
          <cell r="A28">
            <v>307</v>
          </cell>
          <cell r="B28" t="str">
            <v>Training to leaders &amp; PRI</v>
          </cell>
          <cell r="C28">
            <v>336000</v>
          </cell>
          <cell r="D28">
            <v>112000</v>
          </cell>
          <cell r="E28">
            <v>0</v>
          </cell>
          <cell r="F28">
            <v>112000</v>
          </cell>
          <cell r="G28">
            <v>0</v>
          </cell>
          <cell r="I28">
            <v>0</v>
          </cell>
          <cell r="J28">
            <v>112000</v>
          </cell>
          <cell r="K28">
            <v>0</v>
          </cell>
          <cell r="L28">
            <v>112000</v>
          </cell>
          <cell r="M28">
            <v>100</v>
          </cell>
          <cell r="N28" t="str">
            <v/>
          </cell>
          <cell r="O28">
            <v>100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/>
          </cell>
          <cell r="X28" t="str">
            <v/>
          </cell>
          <cell r="Y28" t="str">
            <v/>
          </cell>
        </row>
        <row r="29">
          <cell r="A29">
            <v>308</v>
          </cell>
          <cell r="B29" t="str">
            <v>Exposure visits of CRPs to immersion sites</v>
          </cell>
          <cell r="C29">
            <v>360000</v>
          </cell>
          <cell r="D29">
            <v>120000</v>
          </cell>
          <cell r="E29">
            <v>0</v>
          </cell>
          <cell r="F29">
            <v>120000</v>
          </cell>
          <cell r="G29">
            <v>0</v>
          </cell>
          <cell r="I29">
            <v>0</v>
          </cell>
          <cell r="J29">
            <v>120000</v>
          </cell>
          <cell r="K29">
            <v>0</v>
          </cell>
          <cell r="L29">
            <v>120000</v>
          </cell>
          <cell r="M29">
            <v>100</v>
          </cell>
          <cell r="N29" t="str">
            <v/>
          </cell>
          <cell r="O29">
            <v>100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 t="str">
            <v/>
          </cell>
          <cell r="X29" t="str">
            <v/>
          </cell>
          <cell r="Y29" t="str">
            <v/>
          </cell>
        </row>
        <row r="30">
          <cell r="A30">
            <v>309</v>
          </cell>
          <cell r="B30" t="str">
            <v>Exposure visit of para-professional to immersion sites</v>
          </cell>
          <cell r="C30">
            <v>120000</v>
          </cell>
          <cell r="D30">
            <v>40000</v>
          </cell>
          <cell r="E30">
            <v>0</v>
          </cell>
          <cell r="F30">
            <v>40000</v>
          </cell>
          <cell r="G30">
            <v>0</v>
          </cell>
          <cell r="I30">
            <v>0</v>
          </cell>
          <cell r="J30">
            <v>40000</v>
          </cell>
          <cell r="K30">
            <v>0</v>
          </cell>
          <cell r="L30">
            <v>40000</v>
          </cell>
          <cell r="M30">
            <v>100</v>
          </cell>
          <cell r="N30" t="str">
            <v/>
          </cell>
          <cell r="O30">
            <v>100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/>
          </cell>
          <cell r="X30" t="str">
            <v/>
          </cell>
          <cell r="Y30" t="str">
            <v/>
          </cell>
        </row>
        <row r="31">
          <cell r="A31">
            <v>310</v>
          </cell>
          <cell r="B31" t="str">
            <v>Exposure visit of Community to immersion sites</v>
          </cell>
          <cell r="C31">
            <v>500000</v>
          </cell>
          <cell r="D31">
            <v>25000</v>
          </cell>
          <cell r="E31">
            <v>0</v>
          </cell>
          <cell r="F31">
            <v>25000</v>
          </cell>
          <cell r="G31">
            <v>0</v>
          </cell>
          <cell r="I31">
            <v>0</v>
          </cell>
          <cell r="J31">
            <v>25000</v>
          </cell>
          <cell r="K31">
            <v>0</v>
          </cell>
          <cell r="L31">
            <v>25000</v>
          </cell>
          <cell r="M31">
            <v>100</v>
          </cell>
          <cell r="N31" t="str">
            <v/>
          </cell>
          <cell r="O31">
            <v>100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/>
          </cell>
          <cell r="X31" t="str">
            <v/>
          </cell>
          <cell r="Y31" t="str">
            <v/>
          </cell>
        </row>
        <row r="32">
          <cell r="A32">
            <v>311</v>
          </cell>
          <cell r="B32" t="str">
            <v>Service charge to CRP </v>
          </cell>
          <cell r="C32">
            <v>2723760</v>
          </cell>
          <cell r="D32">
            <v>500000</v>
          </cell>
          <cell r="E32">
            <v>0</v>
          </cell>
          <cell r="F32">
            <v>500000</v>
          </cell>
          <cell r="G32">
            <v>0</v>
          </cell>
          <cell r="I32">
            <v>0</v>
          </cell>
          <cell r="J32">
            <v>500000</v>
          </cell>
          <cell r="K32">
            <v>0</v>
          </cell>
          <cell r="L32">
            <v>500000</v>
          </cell>
          <cell r="M32">
            <v>100</v>
          </cell>
          <cell r="N32" t="str">
            <v/>
          </cell>
          <cell r="O32">
            <v>100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 t="str">
            <v/>
          </cell>
          <cell r="X32" t="str">
            <v/>
          </cell>
          <cell r="Y32" t="str">
            <v/>
          </cell>
        </row>
        <row r="33">
          <cell r="A33">
            <v>312</v>
          </cell>
          <cell r="B33" t="str">
            <v>Service charge to para-professionals</v>
          </cell>
          <cell r="C33">
            <v>1588860</v>
          </cell>
          <cell r="D33">
            <v>300000</v>
          </cell>
          <cell r="E33">
            <v>0</v>
          </cell>
          <cell r="F33">
            <v>300000</v>
          </cell>
          <cell r="G33">
            <v>34400</v>
          </cell>
          <cell r="H33">
            <v>0</v>
          </cell>
          <cell r="I33">
            <v>34400</v>
          </cell>
          <cell r="J33">
            <v>265600</v>
          </cell>
          <cell r="K33">
            <v>0</v>
          </cell>
          <cell r="L33">
            <v>265600</v>
          </cell>
          <cell r="M33">
            <v>88.53333333333333</v>
          </cell>
          <cell r="N33" t="str">
            <v/>
          </cell>
          <cell r="O33">
            <v>88.53333333333333</v>
          </cell>
          <cell r="Q33">
            <v>0</v>
          </cell>
          <cell r="R33">
            <v>0</v>
          </cell>
          <cell r="S33">
            <v>0</v>
          </cell>
          <cell r="T33">
            <v>34400</v>
          </cell>
          <cell r="U33">
            <v>0</v>
          </cell>
          <cell r="V33">
            <v>34400</v>
          </cell>
          <cell r="W33">
            <v>100</v>
          </cell>
          <cell r="X33" t="str">
            <v/>
          </cell>
          <cell r="Y33">
            <v>100</v>
          </cell>
        </row>
        <row r="34">
          <cell r="A34">
            <v>313</v>
          </cell>
          <cell r="B34" t="str">
            <v>Field level handholding capacity building support to the Producer Groups and Cooperatives by professional experience holders</v>
          </cell>
          <cell r="C34">
            <v>337500</v>
          </cell>
          <cell r="D34">
            <v>112500</v>
          </cell>
          <cell r="E34">
            <v>0</v>
          </cell>
          <cell r="F34">
            <v>112500</v>
          </cell>
          <cell r="G34">
            <v>0</v>
          </cell>
          <cell r="I34">
            <v>0</v>
          </cell>
          <cell r="J34">
            <v>112500</v>
          </cell>
          <cell r="K34">
            <v>0</v>
          </cell>
          <cell r="L34">
            <v>112500</v>
          </cell>
          <cell r="M34">
            <v>100</v>
          </cell>
          <cell r="N34" t="str">
            <v/>
          </cell>
          <cell r="O34">
            <v>100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 t="str">
            <v/>
          </cell>
          <cell r="X34" t="str">
            <v/>
          </cell>
          <cell r="Y34" t="str">
            <v/>
          </cell>
        </row>
        <row r="35">
          <cell r="A35">
            <v>400</v>
          </cell>
          <cell r="B35" t="str">
            <v>Community Investment Support</v>
          </cell>
          <cell r="C35">
            <v>10643000</v>
          </cell>
          <cell r="D35">
            <v>520000</v>
          </cell>
          <cell r="E35">
            <v>0</v>
          </cell>
          <cell r="F35">
            <v>520000</v>
          </cell>
          <cell r="G35">
            <v>0</v>
          </cell>
          <cell r="H35">
            <v>0</v>
          </cell>
          <cell r="I35">
            <v>0</v>
          </cell>
          <cell r="J35">
            <v>520000</v>
          </cell>
          <cell r="K35">
            <v>0</v>
          </cell>
          <cell r="L35">
            <v>520000</v>
          </cell>
          <cell r="M35">
            <v>100</v>
          </cell>
          <cell r="N35" t="str">
            <v/>
          </cell>
          <cell r="O35">
            <v>100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 t="str">
            <v/>
          </cell>
          <cell r="X35" t="str">
            <v/>
          </cell>
          <cell r="Y35" t="str">
            <v/>
          </cell>
        </row>
        <row r="36">
          <cell r="A36">
            <v>401</v>
          </cell>
          <cell r="B36" t="str">
            <v>Community Infrastructure</v>
          </cell>
          <cell r="C36">
            <v>4506000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/>
          </cell>
          <cell r="N36" t="str">
            <v/>
          </cell>
          <cell r="O36" t="str">
            <v/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 t="str">
            <v/>
          </cell>
          <cell r="X36" t="str">
            <v/>
          </cell>
          <cell r="Y36" t="str">
            <v/>
          </cell>
        </row>
        <row r="37">
          <cell r="A37">
            <v>402</v>
          </cell>
          <cell r="B37" t="str">
            <v>Inputs to the mahila kisan (grant/subsidy/full loan)</v>
          </cell>
          <cell r="C37">
            <v>900000</v>
          </cell>
          <cell r="D37">
            <v>450000</v>
          </cell>
          <cell r="E37">
            <v>0</v>
          </cell>
          <cell r="F37">
            <v>450000</v>
          </cell>
          <cell r="G37">
            <v>0</v>
          </cell>
          <cell r="I37">
            <v>0</v>
          </cell>
          <cell r="J37">
            <v>450000</v>
          </cell>
          <cell r="K37">
            <v>0</v>
          </cell>
          <cell r="L37">
            <v>450000</v>
          </cell>
          <cell r="M37">
            <v>100</v>
          </cell>
          <cell r="N37" t="str">
            <v/>
          </cell>
          <cell r="O37">
            <v>100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 t="str">
            <v/>
          </cell>
          <cell r="X37" t="str">
            <v/>
          </cell>
          <cell r="Y37" t="str">
            <v/>
          </cell>
        </row>
        <row r="38">
          <cell r="A38">
            <v>403</v>
          </cell>
          <cell r="B38" t="str">
            <v>Inputs to producer groups/ federation (grant/subsidy/full loan)</v>
          </cell>
          <cell r="C38">
            <v>2297000</v>
          </cell>
          <cell r="D38">
            <v>70000</v>
          </cell>
          <cell r="E38">
            <v>0</v>
          </cell>
          <cell r="F38">
            <v>70000</v>
          </cell>
          <cell r="G38">
            <v>0</v>
          </cell>
          <cell r="I38">
            <v>0</v>
          </cell>
          <cell r="J38">
            <v>70000</v>
          </cell>
          <cell r="K38">
            <v>0</v>
          </cell>
          <cell r="L38">
            <v>70000</v>
          </cell>
          <cell r="M38">
            <v>100</v>
          </cell>
          <cell r="N38" t="str">
            <v/>
          </cell>
          <cell r="O38">
            <v>100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 t="str">
            <v/>
          </cell>
          <cell r="X38" t="str">
            <v/>
          </cell>
          <cell r="Y38" t="str">
            <v/>
          </cell>
        </row>
        <row r="39">
          <cell r="A39">
            <v>404</v>
          </cell>
          <cell r="B39" t="str">
            <v>Operational Fund of Producer federation</v>
          </cell>
          <cell r="C39">
            <v>2940000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/>
          </cell>
          <cell r="N39" t="str">
            <v/>
          </cell>
          <cell r="O39" t="str">
            <v/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 t="str">
            <v/>
          </cell>
          <cell r="X39" t="str">
            <v/>
          </cell>
          <cell r="Y39" t="str">
            <v/>
          </cell>
        </row>
        <row r="40">
          <cell r="A40">
            <v>500</v>
          </cell>
          <cell r="B40" t="str">
            <v>Knowledge Management</v>
          </cell>
          <cell r="C40">
            <v>1685580</v>
          </cell>
          <cell r="D40">
            <v>309950</v>
          </cell>
          <cell r="E40">
            <v>0</v>
          </cell>
          <cell r="F40">
            <v>309950</v>
          </cell>
          <cell r="G40">
            <v>95000</v>
          </cell>
          <cell r="H40">
            <v>33000</v>
          </cell>
          <cell r="I40">
            <v>128000</v>
          </cell>
          <cell r="J40">
            <v>214950</v>
          </cell>
          <cell r="K40">
            <v>-33000</v>
          </cell>
          <cell r="L40">
            <v>181950</v>
          </cell>
          <cell r="M40">
            <v>69.34989514437812</v>
          </cell>
          <cell r="N40" t="str">
            <v/>
          </cell>
          <cell r="O40">
            <v>58.70301661558316</v>
          </cell>
          <cell r="Q40">
            <v>0</v>
          </cell>
          <cell r="R40">
            <v>0</v>
          </cell>
          <cell r="S40">
            <v>0</v>
          </cell>
          <cell r="T40">
            <v>95000</v>
          </cell>
          <cell r="U40">
            <v>33000</v>
          </cell>
          <cell r="V40">
            <v>128000</v>
          </cell>
          <cell r="W40">
            <v>100</v>
          </cell>
          <cell r="X40">
            <v>100</v>
          </cell>
          <cell r="Y40">
            <v>100</v>
          </cell>
        </row>
        <row r="41">
          <cell r="A41">
            <v>501</v>
          </cell>
          <cell r="B41" t="str">
            <v>Identification of best practices</v>
          </cell>
          <cell r="C41">
            <v>300000</v>
          </cell>
          <cell r="D41">
            <v>19890</v>
          </cell>
          <cell r="E41">
            <v>0</v>
          </cell>
          <cell r="F41">
            <v>19890</v>
          </cell>
          <cell r="G41">
            <v>0</v>
          </cell>
          <cell r="I41">
            <v>0</v>
          </cell>
          <cell r="J41">
            <v>19890</v>
          </cell>
          <cell r="K41">
            <v>0</v>
          </cell>
          <cell r="L41">
            <v>19890</v>
          </cell>
          <cell r="M41">
            <v>100</v>
          </cell>
          <cell r="N41" t="str">
            <v/>
          </cell>
          <cell r="O41">
            <v>100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 t="str">
            <v/>
          </cell>
          <cell r="X41" t="str">
            <v/>
          </cell>
          <cell r="Y41" t="str">
            <v/>
          </cell>
        </row>
        <row r="42">
          <cell r="A42">
            <v>502</v>
          </cell>
          <cell r="B42" t="str">
            <v>Documentation of best practices</v>
          </cell>
          <cell r="C42">
            <v>450000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/>
          </cell>
          <cell r="N42" t="str">
            <v/>
          </cell>
          <cell r="O42" t="str">
            <v/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 t="str">
            <v/>
          </cell>
          <cell r="X42" t="str">
            <v/>
          </cell>
          <cell r="Y42" t="str">
            <v/>
          </cell>
        </row>
        <row r="43">
          <cell r="A43">
            <v>503</v>
          </cell>
          <cell r="B43" t="str">
            <v>Dissemination of best practices</v>
          </cell>
          <cell r="C43">
            <v>280000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/>
          </cell>
          <cell r="N43" t="str">
            <v/>
          </cell>
          <cell r="O43" t="str">
            <v/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 t="str">
            <v/>
          </cell>
          <cell r="X43" t="str">
            <v/>
          </cell>
          <cell r="Y43" t="str">
            <v/>
          </cell>
        </row>
        <row r="44">
          <cell r="A44">
            <v>504</v>
          </cell>
          <cell r="B44" t="str">
            <v>Yearly Data management (MIS) </v>
          </cell>
          <cell r="C44">
            <v>450000</v>
          </cell>
          <cell r="D44">
            <v>150000</v>
          </cell>
          <cell r="E44">
            <v>0</v>
          </cell>
          <cell r="F44">
            <v>150000</v>
          </cell>
          <cell r="G44">
            <v>55000</v>
          </cell>
          <cell r="H44">
            <v>33000</v>
          </cell>
          <cell r="I44">
            <v>88000</v>
          </cell>
          <cell r="J44">
            <v>95000</v>
          </cell>
          <cell r="K44">
            <v>-33000</v>
          </cell>
          <cell r="L44">
            <v>62000</v>
          </cell>
          <cell r="M44">
            <v>63.33333333333333</v>
          </cell>
          <cell r="N44" t="str">
            <v/>
          </cell>
          <cell r="O44">
            <v>41.333333333333336</v>
          </cell>
          <cell r="Q44">
            <v>0</v>
          </cell>
          <cell r="R44">
            <v>0</v>
          </cell>
          <cell r="T44">
            <v>55000</v>
          </cell>
          <cell r="U44">
            <v>33000</v>
          </cell>
          <cell r="V44">
            <v>88000</v>
          </cell>
          <cell r="W44">
            <v>100</v>
          </cell>
          <cell r="X44">
            <v>100</v>
          </cell>
          <cell r="Y44">
            <v>100</v>
          </cell>
        </row>
        <row r="45">
          <cell r="A45">
            <v>505</v>
          </cell>
          <cell r="B45" t="str">
            <v>Dev and Management of Project Website </v>
          </cell>
          <cell r="C45">
            <v>159520</v>
          </cell>
          <cell r="D45">
            <v>100000</v>
          </cell>
          <cell r="E45">
            <v>0</v>
          </cell>
          <cell r="F45">
            <v>100000</v>
          </cell>
          <cell r="G45">
            <v>40000</v>
          </cell>
          <cell r="H45">
            <v>0</v>
          </cell>
          <cell r="I45">
            <v>40000</v>
          </cell>
          <cell r="J45">
            <v>60000</v>
          </cell>
          <cell r="K45">
            <v>0</v>
          </cell>
          <cell r="L45">
            <v>60000</v>
          </cell>
          <cell r="M45">
            <v>60</v>
          </cell>
          <cell r="N45" t="str">
            <v/>
          </cell>
          <cell r="O45">
            <v>60</v>
          </cell>
          <cell r="Q45">
            <v>0</v>
          </cell>
          <cell r="R45">
            <v>0</v>
          </cell>
          <cell r="T45">
            <v>40000</v>
          </cell>
          <cell r="U45">
            <v>0</v>
          </cell>
          <cell r="V45">
            <v>40000</v>
          </cell>
          <cell r="W45">
            <v>100</v>
          </cell>
          <cell r="X45" t="str">
            <v/>
          </cell>
          <cell r="Y45">
            <v>100</v>
          </cell>
        </row>
        <row r="46">
          <cell r="A46">
            <v>506</v>
          </cell>
          <cell r="B46" t="str">
            <v>Village and Project Display Board </v>
          </cell>
          <cell r="C46">
            <v>46060</v>
          </cell>
          <cell r="D46">
            <v>40060</v>
          </cell>
          <cell r="E46">
            <v>0</v>
          </cell>
          <cell r="F46">
            <v>40060</v>
          </cell>
          <cell r="G46">
            <v>0</v>
          </cell>
          <cell r="I46">
            <v>0</v>
          </cell>
          <cell r="J46">
            <v>40060</v>
          </cell>
          <cell r="K46">
            <v>0</v>
          </cell>
          <cell r="L46">
            <v>40060</v>
          </cell>
          <cell r="M46">
            <v>100</v>
          </cell>
          <cell r="N46" t="str">
            <v/>
          </cell>
          <cell r="O46">
            <v>100</v>
          </cell>
          <cell r="Q46">
            <v>0</v>
          </cell>
          <cell r="R46">
            <v>0</v>
          </cell>
          <cell r="T46">
            <v>0</v>
          </cell>
          <cell r="U46">
            <v>0</v>
          </cell>
          <cell r="V46">
            <v>0</v>
          </cell>
          <cell r="W46" t="str">
            <v/>
          </cell>
          <cell r="X46" t="str">
            <v/>
          </cell>
          <cell r="Y46" t="str">
            <v/>
          </cell>
        </row>
        <row r="47">
          <cell r="A47">
            <v>600</v>
          </cell>
          <cell r="B47" t="str">
            <v>Monitoring &amp; Evaluation</v>
          </cell>
          <cell r="C47">
            <v>2104000</v>
          </cell>
          <cell r="D47">
            <v>453000</v>
          </cell>
          <cell r="E47">
            <v>105000</v>
          </cell>
          <cell r="F47">
            <v>558000</v>
          </cell>
          <cell r="G47">
            <v>205710</v>
          </cell>
          <cell r="H47">
            <v>49157</v>
          </cell>
          <cell r="I47">
            <v>254867</v>
          </cell>
          <cell r="J47">
            <v>247290</v>
          </cell>
          <cell r="K47">
            <v>55843</v>
          </cell>
          <cell r="L47">
            <v>303133</v>
          </cell>
          <cell r="M47">
            <v>54.58940397350993</v>
          </cell>
          <cell r="N47">
            <v>53.18380952380952</v>
          </cell>
          <cell r="O47">
            <v>54.32491039426524</v>
          </cell>
          <cell r="Q47">
            <v>0</v>
          </cell>
          <cell r="R47">
            <v>0</v>
          </cell>
          <cell r="S47">
            <v>0</v>
          </cell>
          <cell r="T47">
            <v>205710</v>
          </cell>
          <cell r="U47">
            <v>49157</v>
          </cell>
          <cell r="V47">
            <v>254867</v>
          </cell>
          <cell r="W47">
            <v>100</v>
          </cell>
          <cell r="X47">
            <v>100</v>
          </cell>
          <cell r="Y47">
            <v>100</v>
          </cell>
        </row>
        <row r="48">
          <cell r="A48">
            <v>601</v>
          </cell>
          <cell r="B48" t="str">
            <v>Baseline survey</v>
          </cell>
          <cell r="C48">
            <v>300000</v>
          </cell>
          <cell r="D48">
            <v>259000</v>
          </cell>
          <cell r="E48">
            <v>41000</v>
          </cell>
          <cell r="F48">
            <v>300000</v>
          </cell>
          <cell r="G48">
            <v>205710</v>
          </cell>
          <cell r="H48">
            <v>0</v>
          </cell>
          <cell r="I48">
            <v>205710</v>
          </cell>
          <cell r="J48">
            <v>53290</v>
          </cell>
          <cell r="K48">
            <v>41000</v>
          </cell>
          <cell r="L48">
            <v>94290</v>
          </cell>
          <cell r="M48">
            <v>20.575289575289577</v>
          </cell>
          <cell r="N48">
            <v>100</v>
          </cell>
          <cell r="O48">
            <v>31.430000000000003</v>
          </cell>
          <cell r="Q48">
            <v>0</v>
          </cell>
          <cell r="R48">
            <v>0</v>
          </cell>
          <cell r="S48">
            <v>0</v>
          </cell>
          <cell r="T48">
            <v>205710</v>
          </cell>
          <cell r="U48">
            <v>0</v>
          </cell>
          <cell r="V48">
            <v>205710</v>
          </cell>
          <cell r="W48">
            <v>100</v>
          </cell>
          <cell r="X48" t="str">
            <v/>
          </cell>
          <cell r="Y48">
            <v>100</v>
          </cell>
        </row>
        <row r="49">
          <cell r="A49">
            <v>602</v>
          </cell>
          <cell r="B49" t="str">
            <v>Endline survey</v>
          </cell>
          <cell r="C49">
            <v>225000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/>
          </cell>
          <cell r="N49" t="str">
            <v/>
          </cell>
          <cell r="O49" t="str">
            <v/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 t="str">
            <v/>
          </cell>
          <cell r="X49" t="str">
            <v/>
          </cell>
          <cell r="Y49" t="str">
            <v/>
          </cell>
        </row>
        <row r="50">
          <cell r="A50">
            <v>603</v>
          </cell>
          <cell r="B50" t="str">
            <v>Independent evaluation studies</v>
          </cell>
          <cell r="C50">
            <v>525000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/>
          </cell>
          <cell r="N50" t="str">
            <v/>
          </cell>
          <cell r="O50" t="str">
            <v/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 t="str">
            <v/>
          </cell>
          <cell r="X50" t="str">
            <v/>
          </cell>
          <cell r="Y50" t="str">
            <v/>
          </cell>
        </row>
        <row r="51">
          <cell r="A51">
            <v>604</v>
          </cell>
          <cell r="B51" t="str">
            <v>Public information disclosure</v>
          </cell>
          <cell r="C51">
            <v>252000</v>
          </cell>
          <cell r="D51">
            <v>84000</v>
          </cell>
          <cell r="E51">
            <v>0</v>
          </cell>
          <cell r="F51">
            <v>84000</v>
          </cell>
          <cell r="G51">
            <v>0</v>
          </cell>
          <cell r="H51">
            <v>0</v>
          </cell>
          <cell r="I51">
            <v>0</v>
          </cell>
          <cell r="J51">
            <v>84000</v>
          </cell>
          <cell r="K51">
            <v>0</v>
          </cell>
          <cell r="L51">
            <v>84000</v>
          </cell>
          <cell r="M51">
            <v>100</v>
          </cell>
          <cell r="N51" t="str">
            <v/>
          </cell>
          <cell r="O51">
            <v>100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 t="str">
            <v/>
          </cell>
          <cell r="X51" t="str">
            <v/>
          </cell>
          <cell r="Y51" t="str">
            <v/>
          </cell>
        </row>
        <row r="52">
          <cell r="A52">
            <v>605</v>
          </cell>
          <cell r="B52" t="str">
            <v>Social Audit</v>
          </cell>
          <cell r="C52">
            <v>280000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/>
          </cell>
          <cell r="N52" t="str">
            <v/>
          </cell>
          <cell r="O52" t="str">
            <v/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 t="str">
            <v/>
          </cell>
          <cell r="X52" t="str">
            <v/>
          </cell>
          <cell r="Y52" t="str">
            <v/>
          </cell>
        </row>
        <row r="53">
          <cell r="A53">
            <v>606</v>
          </cell>
          <cell r="B53" t="str">
            <v>Monitoring of programmes</v>
          </cell>
          <cell r="C53">
            <v>432000</v>
          </cell>
          <cell r="D53">
            <v>80000</v>
          </cell>
          <cell r="E53">
            <v>64000</v>
          </cell>
          <cell r="F53">
            <v>144000</v>
          </cell>
          <cell r="G53">
            <v>0</v>
          </cell>
          <cell r="H53">
            <v>49157</v>
          </cell>
          <cell r="I53">
            <v>49157</v>
          </cell>
          <cell r="J53">
            <v>80000</v>
          </cell>
          <cell r="K53">
            <v>14843</v>
          </cell>
          <cell r="L53">
            <v>94843</v>
          </cell>
          <cell r="M53">
            <v>100</v>
          </cell>
          <cell r="N53">
            <v>23.1921875</v>
          </cell>
          <cell r="O53">
            <v>65.86319444444445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49157</v>
          </cell>
          <cell r="V53">
            <v>49157</v>
          </cell>
          <cell r="W53" t="str">
            <v/>
          </cell>
          <cell r="X53">
            <v>100</v>
          </cell>
          <cell r="Y53">
            <v>100</v>
          </cell>
        </row>
        <row r="54">
          <cell r="A54">
            <v>607</v>
          </cell>
          <cell r="B54" t="str">
            <v>Project Monitoring committee Meeting </v>
          </cell>
          <cell r="C54">
            <v>90000</v>
          </cell>
          <cell r="D54">
            <v>30000</v>
          </cell>
          <cell r="E54">
            <v>0</v>
          </cell>
          <cell r="F54">
            <v>30000</v>
          </cell>
          <cell r="G54">
            <v>0</v>
          </cell>
          <cell r="I54">
            <v>0</v>
          </cell>
          <cell r="J54">
            <v>30000</v>
          </cell>
          <cell r="K54">
            <v>0</v>
          </cell>
          <cell r="L54">
            <v>30000</v>
          </cell>
          <cell r="M54">
            <v>100</v>
          </cell>
          <cell r="N54" t="str">
            <v/>
          </cell>
          <cell r="O54">
            <v>100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 t="str">
            <v/>
          </cell>
          <cell r="X54" t="str">
            <v/>
          </cell>
          <cell r="Y54" t="str">
            <v/>
          </cell>
        </row>
        <row r="55">
          <cell r="A55">
            <v>700</v>
          </cell>
          <cell r="B55" t="str">
            <v>Administration Expenditure</v>
          </cell>
          <cell r="C55">
            <v>1714230</v>
          </cell>
          <cell r="D55">
            <v>368600</v>
          </cell>
          <cell r="E55">
            <v>180000</v>
          </cell>
          <cell r="F55">
            <v>548600</v>
          </cell>
          <cell r="G55">
            <v>160818</v>
          </cell>
          <cell r="H55">
            <v>101864</v>
          </cell>
          <cell r="I55">
            <v>262682</v>
          </cell>
          <cell r="J55">
            <v>207782</v>
          </cell>
          <cell r="K55">
            <v>78136</v>
          </cell>
          <cell r="L55">
            <v>285918</v>
          </cell>
          <cell r="M55">
            <v>56.37059142702117</v>
          </cell>
          <cell r="N55">
            <v>43.40888888888889</v>
          </cell>
          <cell r="O55">
            <v>52.11775428363106</v>
          </cell>
          <cell r="Q55">
            <v>0</v>
          </cell>
          <cell r="R55">
            <v>0</v>
          </cell>
          <cell r="S55">
            <v>0</v>
          </cell>
          <cell r="T55">
            <v>160818</v>
          </cell>
          <cell r="U55">
            <v>101864</v>
          </cell>
          <cell r="V55">
            <v>262682</v>
          </cell>
          <cell r="W55">
            <v>100</v>
          </cell>
          <cell r="X55">
            <v>100</v>
          </cell>
          <cell r="Y55">
            <v>100</v>
          </cell>
        </row>
        <row r="56">
          <cell r="A56">
            <v>701</v>
          </cell>
          <cell r="B56" t="str">
            <v>Staff salaries</v>
          </cell>
          <cell r="C56">
            <v>1210560</v>
          </cell>
          <cell r="D56">
            <v>214700</v>
          </cell>
          <cell r="E56">
            <v>170000</v>
          </cell>
          <cell r="F56">
            <v>384700</v>
          </cell>
          <cell r="G56">
            <v>125000</v>
          </cell>
          <cell r="H56">
            <v>96000</v>
          </cell>
          <cell r="I56">
            <v>221000</v>
          </cell>
          <cell r="J56">
            <v>89700</v>
          </cell>
          <cell r="K56">
            <v>74000</v>
          </cell>
          <cell r="L56">
            <v>163700</v>
          </cell>
          <cell r="M56">
            <v>41.77922682813227</v>
          </cell>
          <cell r="N56">
            <v>43.529411764705884</v>
          </cell>
          <cell r="O56">
            <v>42.5526384195477</v>
          </cell>
          <cell r="Q56">
            <v>0</v>
          </cell>
          <cell r="R56">
            <v>0</v>
          </cell>
          <cell r="S56">
            <v>0</v>
          </cell>
          <cell r="T56">
            <v>125000</v>
          </cell>
          <cell r="U56">
            <v>96000</v>
          </cell>
          <cell r="V56">
            <v>221000</v>
          </cell>
          <cell r="W56">
            <v>100</v>
          </cell>
          <cell r="X56">
            <v>100</v>
          </cell>
          <cell r="Y56">
            <v>100</v>
          </cell>
        </row>
        <row r="57">
          <cell r="A57">
            <v>702</v>
          </cell>
          <cell r="B57" t="str">
            <v>Travel &amp; conveyance</v>
          </cell>
          <cell r="C57">
            <v>226980</v>
          </cell>
          <cell r="D57">
            <v>72000</v>
          </cell>
          <cell r="E57">
            <v>0</v>
          </cell>
          <cell r="F57">
            <v>72000</v>
          </cell>
          <cell r="G57">
            <v>28318</v>
          </cell>
          <cell r="H57">
            <v>5130</v>
          </cell>
          <cell r="I57">
            <v>33448</v>
          </cell>
          <cell r="J57">
            <v>43682</v>
          </cell>
          <cell r="K57">
            <v>-5130</v>
          </cell>
          <cell r="L57">
            <v>38552</v>
          </cell>
          <cell r="M57">
            <v>60.669444444444444</v>
          </cell>
          <cell r="N57" t="str">
            <v/>
          </cell>
          <cell r="O57">
            <v>53.54444444444444</v>
          </cell>
          <cell r="Q57">
            <v>0</v>
          </cell>
          <cell r="R57">
            <v>0</v>
          </cell>
          <cell r="S57">
            <v>0</v>
          </cell>
          <cell r="T57">
            <v>28318</v>
          </cell>
          <cell r="U57">
            <v>5130</v>
          </cell>
          <cell r="V57">
            <v>33448</v>
          </cell>
          <cell r="W57">
            <v>100</v>
          </cell>
          <cell r="X57">
            <v>100</v>
          </cell>
          <cell r="Y57">
            <v>100</v>
          </cell>
        </row>
        <row r="58">
          <cell r="A58">
            <v>703</v>
          </cell>
          <cell r="B58" t="str">
            <v>Stationary</v>
          </cell>
          <cell r="C58">
            <v>128622</v>
          </cell>
          <cell r="D58">
            <v>40800</v>
          </cell>
          <cell r="E58">
            <v>0</v>
          </cell>
          <cell r="F58">
            <v>40800</v>
          </cell>
          <cell r="G58">
            <v>0</v>
          </cell>
          <cell r="H58">
            <v>734</v>
          </cell>
          <cell r="I58">
            <v>734</v>
          </cell>
          <cell r="J58">
            <v>40800</v>
          </cell>
          <cell r="K58">
            <v>-734</v>
          </cell>
          <cell r="L58">
            <v>40066</v>
          </cell>
          <cell r="M58">
            <v>100</v>
          </cell>
          <cell r="N58" t="str">
            <v/>
          </cell>
          <cell r="O58">
            <v>98.20098039215686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734</v>
          </cell>
          <cell r="V58">
            <v>734</v>
          </cell>
          <cell r="W58" t="str">
            <v/>
          </cell>
          <cell r="X58">
            <v>100</v>
          </cell>
          <cell r="Y58">
            <v>100</v>
          </cell>
        </row>
        <row r="59">
          <cell r="A59">
            <v>704</v>
          </cell>
          <cell r="B59" t="str">
            <v>Communication</v>
          </cell>
          <cell r="C59">
            <v>103068</v>
          </cell>
          <cell r="D59">
            <v>33600</v>
          </cell>
          <cell r="E59">
            <v>0</v>
          </cell>
          <cell r="F59">
            <v>33600</v>
          </cell>
          <cell r="G59">
            <v>0</v>
          </cell>
          <cell r="H59">
            <v>0</v>
          </cell>
          <cell r="I59">
            <v>0</v>
          </cell>
          <cell r="J59">
            <v>33600</v>
          </cell>
          <cell r="K59">
            <v>0</v>
          </cell>
          <cell r="L59">
            <v>33600</v>
          </cell>
          <cell r="M59">
            <v>100</v>
          </cell>
          <cell r="N59" t="str">
            <v/>
          </cell>
          <cell r="O59">
            <v>100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 t="str">
            <v/>
          </cell>
          <cell r="X59" t="str">
            <v/>
          </cell>
          <cell r="Y59" t="str">
            <v/>
          </cell>
        </row>
        <row r="60">
          <cell r="A60">
            <v>705</v>
          </cell>
          <cell r="B60" t="str">
            <v>Audit Expenses </v>
          </cell>
          <cell r="C60">
            <v>45000</v>
          </cell>
          <cell r="D60">
            <v>7500</v>
          </cell>
          <cell r="E60">
            <v>10000</v>
          </cell>
          <cell r="F60">
            <v>17500</v>
          </cell>
          <cell r="G60">
            <v>7500</v>
          </cell>
          <cell r="I60">
            <v>7500</v>
          </cell>
          <cell r="J60">
            <v>0</v>
          </cell>
          <cell r="K60">
            <v>10000</v>
          </cell>
          <cell r="L60">
            <v>10000</v>
          </cell>
          <cell r="M60">
            <v>0</v>
          </cell>
          <cell r="N60">
            <v>100</v>
          </cell>
          <cell r="O60">
            <v>57.14285714285714</v>
          </cell>
          <cell r="Q60">
            <v>0</v>
          </cell>
          <cell r="R60">
            <v>0</v>
          </cell>
          <cell r="S60">
            <v>0</v>
          </cell>
          <cell r="T60">
            <v>7500</v>
          </cell>
          <cell r="U60">
            <v>0</v>
          </cell>
          <cell r="V60">
            <v>7500</v>
          </cell>
          <cell r="W60">
            <v>100</v>
          </cell>
          <cell r="X60" t="str">
            <v/>
          </cell>
          <cell r="Y60">
            <v>100</v>
          </cell>
        </row>
        <row r="61">
          <cell r="B61" t="str">
            <v>Grand Total </v>
          </cell>
          <cell r="C61">
            <v>34300000</v>
          </cell>
          <cell r="D61">
            <v>6430000</v>
          </cell>
          <cell r="E61">
            <v>2143340</v>
          </cell>
          <cell r="F61">
            <v>8573340</v>
          </cell>
          <cell r="G61">
            <v>1638731</v>
          </cell>
          <cell r="H61">
            <v>557201</v>
          </cell>
          <cell r="I61">
            <v>2195932</v>
          </cell>
          <cell r="J61">
            <v>4791269</v>
          </cell>
          <cell r="K61">
            <v>1586139</v>
          </cell>
          <cell r="L61">
            <v>6377408</v>
          </cell>
          <cell r="M61">
            <v>74.51429237947123</v>
          </cell>
          <cell r="N61">
            <v>74.00314462474455</v>
          </cell>
          <cell r="O61">
            <v>74.38650514268652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1638731</v>
          </cell>
          <cell r="U61">
            <v>557201</v>
          </cell>
          <cell r="V61">
            <v>2195932</v>
          </cell>
          <cell r="W61">
            <v>100</v>
          </cell>
          <cell r="X61">
            <v>100</v>
          </cell>
          <cell r="Y61">
            <v>100</v>
          </cell>
        </row>
        <row r="64">
          <cell r="C64">
            <v>4791269</v>
          </cell>
        </row>
        <row r="67">
          <cell r="C67">
            <v>557201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4"/>
  <sheetViews>
    <sheetView tabSelected="1" view="pageBreakPreview" zoomScale="70" zoomScaleSheetLayoutView="70" zoomScalePageLayoutView="0" workbookViewId="0" topLeftCell="A1">
      <pane xSplit="2" ySplit="11" topLeftCell="E2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H13" sqref="H13"/>
    </sheetView>
  </sheetViews>
  <sheetFormatPr defaultColWidth="9.140625" defaultRowHeight="12.75"/>
  <cols>
    <col min="1" max="1" width="26.7109375" style="17" bestFit="1" customWidth="1"/>
    <col min="2" max="2" width="106.00390625" style="17" bestFit="1" customWidth="1"/>
    <col min="3" max="3" width="11.8515625" style="17" customWidth="1"/>
    <col min="4" max="4" width="21.8515625" style="17" customWidth="1"/>
    <col min="5" max="5" width="21.7109375" style="17" customWidth="1"/>
    <col min="6" max="6" width="20.00390625" style="17" customWidth="1"/>
    <col min="7" max="7" width="11.140625" style="17" customWidth="1"/>
    <col min="8" max="9" width="11.8515625" style="17" customWidth="1"/>
    <col min="10" max="10" width="18.00390625" style="17" customWidth="1"/>
    <col min="11" max="11" width="23.8515625" style="17" customWidth="1"/>
    <col min="12" max="12" width="17.8515625" style="17" customWidth="1"/>
    <col min="13" max="13" width="13.57421875" style="17" customWidth="1"/>
    <col min="14" max="15" width="12.7109375" style="17" customWidth="1"/>
    <col min="16" max="16" width="20.28125" style="17" customWidth="1"/>
    <col min="17" max="17" width="14.28125" style="17" customWidth="1"/>
    <col min="18" max="16384" width="9.140625" style="17" customWidth="1"/>
  </cols>
  <sheetData>
    <row r="1" ht="13.5" thickBot="1"/>
    <row r="2" spans="1:16" ht="16.5" thickBot="1">
      <c r="A2" s="19" t="s">
        <v>13</v>
      </c>
      <c r="B2" s="110" t="s">
        <v>352</v>
      </c>
      <c r="C2" s="241"/>
      <c r="D2" s="242"/>
      <c r="E2" s="242"/>
      <c r="F2" s="242"/>
      <c r="G2" s="242"/>
      <c r="H2" s="242"/>
      <c r="I2" s="242"/>
      <c r="J2" s="242"/>
      <c r="K2" s="242"/>
      <c r="L2" s="243"/>
      <c r="M2" s="22"/>
      <c r="N2" s="18"/>
      <c r="O2" s="18"/>
      <c r="P2" s="18"/>
    </row>
    <row r="3" spans="1:16" ht="16.5" thickBot="1">
      <c r="A3" s="19" t="s">
        <v>58</v>
      </c>
      <c r="B3" s="111" t="s">
        <v>353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2"/>
      <c r="N3" s="18"/>
      <c r="O3" s="18"/>
      <c r="P3" s="18"/>
    </row>
    <row r="4" spans="1:16" ht="16.5" thickBot="1">
      <c r="A4" s="19" t="s">
        <v>14</v>
      </c>
      <c r="B4" s="110" t="s">
        <v>354</v>
      </c>
      <c r="C4" s="244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</row>
    <row r="5" spans="1:16" ht="15.75">
      <c r="A5" s="19" t="s">
        <v>97</v>
      </c>
      <c r="B5" s="110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.75">
      <c r="A6" s="19" t="s">
        <v>50</v>
      </c>
      <c r="B6" s="109" t="s">
        <v>355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>
      <c r="A7" s="19" t="s">
        <v>98</v>
      </c>
      <c r="B7" s="112" t="s">
        <v>356</v>
      </c>
      <c r="C7" s="18"/>
      <c r="D7" s="18"/>
      <c r="E7" s="18"/>
      <c r="F7" s="18"/>
      <c r="G7" s="18"/>
      <c r="H7" s="18"/>
      <c r="I7" s="18"/>
      <c r="J7" s="18"/>
      <c r="K7" s="18"/>
      <c r="L7" s="23"/>
      <c r="M7" s="24"/>
      <c r="N7" s="18" t="s">
        <v>15</v>
      </c>
      <c r="O7" s="18"/>
      <c r="P7" s="25"/>
    </row>
    <row r="8" spans="1:16" ht="15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4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5.75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2" s="18" customFormat="1" ht="115.5" customHeight="1">
      <c r="A11" s="31"/>
      <c r="B11" s="31" t="s">
        <v>12</v>
      </c>
      <c r="C11" s="32" t="s">
        <v>142</v>
      </c>
      <c r="D11" s="33" t="s">
        <v>144</v>
      </c>
      <c r="E11" s="34" t="s">
        <v>143</v>
      </c>
      <c r="F11" s="34" t="s">
        <v>148</v>
      </c>
      <c r="G11" s="35" t="s">
        <v>145</v>
      </c>
      <c r="H11" s="35" t="s">
        <v>151</v>
      </c>
      <c r="I11" s="35" t="s">
        <v>149</v>
      </c>
      <c r="J11" s="36" t="s">
        <v>146</v>
      </c>
      <c r="K11" s="38" t="s">
        <v>150</v>
      </c>
      <c r="L11" s="37" t="s">
        <v>147</v>
      </c>
    </row>
    <row r="12" spans="1:12" ht="13.5" customHeight="1">
      <c r="A12" s="26" t="s">
        <v>17</v>
      </c>
      <c r="B12" s="5"/>
      <c r="C12" s="13"/>
      <c r="D12" s="13"/>
      <c r="E12" s="13"/>
      <c r="F12" s="13"/>
      <c r="G12" s="13"/>
      <c r="H12" s="13"/>
      <c r="I12" s="13"/>
      <c r="J12" s="13"/>
      <c r="K12" s="39"/>
      <c r="L12" s="40"/>
    </row>
    <row r="13" spans="1:12" ht="13.5" customHeight="1">
      <c r="A13" s="27">
        <v>1.1</v>
      </c>
      <c r="B13" s="5" t="s">
        <v>213</v>
      </c>
      <c r="C13" s="13" t="s">
        <v>16</v>
      </c>
      <c r="D13" s="13"/>
      <c r="E13" s="13"/>
      <c r="F13" s="13"/>
      <c r="G13" s="13">
        <v>2200</v>
      </c>
      <c r="H13" s="13">
        <v>2172</v>
      </c>
      <c r="I13" s="13">
        <f aca="true" t="shared" si="0" ref="I13:I18">(H13/G13)*100</f>
        <v>98.72727272727273</v>
      </c>
      <c r="J13" s="13">
        <f>D13+G13</f>
        <v>2200</v>
      </c>
      <c r="K13" s="39">
        <f>E13+H13</f>
        <v>2172</v>
      </c>
      <c r="L13" s="40">
        <f aca="true" t="shared" si="1" ref="L13:L18">(K13/J13)*100</f>
        <v>98.72727272727273</v>
      </c>
    </row>
    <row r="14" spans="1:12" ht="13.5" customHeight="1">
      <c r="A14" s="28" t="s">
        <v>18</v>
      </c>
      <c r="B14" s="11" t="s">
        <v>0</v>
      </c>
      <c r="C14" s="13"/>
      <c r="D14" s="13"/>
      <c r="E14" s="13"/>
      <c r="F14" s="13"/>
      <c r="G14" s="13">
        <v>1800</v>
      </c>
      <c r="H14" s="13">
        <v>1855</v>
      </c>
      <c r="I14" s="13">
        <f t="shared" si="0"/>
        <v>103.05555555555554</v>
      </c>
      <c r="J14" s="13">
        <f aca="true" t="shared" si="2" ref="J14:J77">D14+G14</f>
        <v>1800</v>
      </c>
      <c r="K14" s="39">
        <f aca="true" t="shared" si="3" ref="K14:K77">E14+H14</f>
        <v>1855</v>
      </c>
      <c r="L14" s="40">
        <f t="shared" si="1"/>
        <v>103.05555555555554</v>
      </c>
    </row>
    <row r="15" spans="1:12" ht="13.5" customHeight="1">
      <c r="A15" s="28" t="s">
        <v>19</v>
      </c>
      <c r="B15" s="11" t="s">
        <v>1</v>
      </c>
      <c r="C15" s="13"/>
      <c r="D15" s="13"/>
      <c r="E15" s="13"/>
      <c r="F15" s="13"/>
      <c r="G15" s="13">
        <v>300</v>
      </c>
      <c r="H15" s="13">
        <v>206</v>
      </c>
      <c r="I15" s="13">
        <f t="shared" si="0"/>
        <v>68.66666666666667</v>
      </c>
      <c r="J15" s="13">
        <f t="shared" si="2"/>
        <v>300</v>
      </c>
      <c r="K15" s="39">
        <f t="shared" si="3"/>
        <v>206</v>
      </c>
      <c r="L15" s="40">
        <f t="shared" si="1"/>
        <v>68.66666666666667</v>
      </c>
    </row>
    <row r="16" spans="1:12" ht="13.5" customHeight="1">
      <c r="A16" s="28" t="s">
        <v>20</v>
      </c>
      <c r="B16" s="11" t="s">
        <v>214</v>
      </c>
      <c r="C16" s="13"/>
      <c r="D16" s="13"/>
      <c r="E16" s="13"/>
      <c r="F16" s="13"/>
      <c r="G16" s="13">
        <v>100</v>
      </c>
      <c r="H16" s="13">
        <v>111</v>
      </c>
      <c r="I16" s="13">
        <f t="shared" si="0"/>
        <v>111.00000000000001</v>
      </c>
      <c r="J16" s="13">
        <f t="shared" si="2"/>
        <v>100</v>
      </c>
      <c r="K16" s="39">
        <f t="shared" si="3"/>
        <v>111</v>
      </c>
      <c r="L16" s="40">
        <f t="shared" si="1"/>
        <v>111.00000000000001</v>
      </c>
    </row>
    <row r="17" spans="1:12" ht="13.5" customHeight="1">
      <c r="A17" s="28" t="s">
        <v>21</v>
      </c>
      <c r="B17" s="11" t="s">
        <v>357</v>
      </c>
      <c r="C17" s="13"/>
      <c r="D17" s="13"/>
      <c r="E17" s="13"/>
      <c r="F17" s="13"/>
      <c r="G17" s="13"/>
      <c r="H17" s="13"/>
      <c r="I17" s="13" t="e">
        <f t="shared" si="0"/>
        <v>#DIV/0!</v>
      </c>
      <c r="J17" s="13">
        <f t="shared" si="2"/>
        <v>0</v>
      </c>
      <c r="K17" s="39">
        <f t="shared" si="3"/>
        <v>0</v>
      </c>
      <c r="L17" s="40" t="e">
        <f t="shared" si="1"/>
        <v>#DIV/0!</v>
      </c>
    </row>
    <row r="18" spans="1:12" ht="31.5">
      <c r="A18" s="27">
        <v>1.2</v>
      </c>
      <c r="B18" s="5" t="s">
        <v>240</v>
      </c>
      <c r="C18" s="13" t="s">
        <v>16</v>
      </c>
      <c r="D18" s="13">
        <v>80</v>
      </c>
      <c r="E18" s="114">
        <v>67</v>
      </c>
      <c r="F18" s="13">
        <f>(E18/D18)*100</f>
        <v>83.75</v>
      </c>
      <c r="G18" s="13">
        <v>100</v>
      </c>
      <c r="H18" s="114">
        <v>60</v>
      </c>
      <c r="I18" s="13">
        <f t="shared" si="0"/>
        <v>60</v>
      </c>
      <c r="J18" s="13">
        <f t="shared" si="2"/>
        <v>180</v>
      </c>
      <c r="K18" s="39">
        <f t="shared" si="3"/>
        <v>127</v>
      </c>
      <c r="L18" s="40">
        <f t="shared" si="1"/>
        <v>70.55555555555556</v>
      </c>
    </row>
    <row r="19" spans="1:12" ht="15.75">
      <c r="A19" s="28" t="s">
        <v>277</v>
      </c>
      <c r="B19" s="6" t="s">
        <v>0</v>
      </c>
      <c r="C19" s="13"/>
      <c r="D19" s="13"/>
      <c r="E19" s="114">
        <v>65</v>
      </c>
      <c r="F19" s="13" t="e">
        <f aca="true" t="shared" si="4" ref="F19:F62">(E19/D19)*100</f>
        <v>#DIV/0!</v>
      </c>
      <c r="G19" s="13">
        <v>80</v>
      </c>
      <c r="H19" s="13">
        <v>38</v>
      </c>
      <c r="I19" s="13">
        <f aca="true" t="shared" si="5" ref="I19:I62">(H19/G19)*100</f>
        <v>47.5</v>
      </c>
      <c r="J19" s="13">
        <f t="shared" si="2"/>
        <v>80</v>
      </c>
      <c r="K19" s="39">
        <f t="shared" si="3"/>
        <v>103</v>
      </c>
      <c r="L19" s="40">
        <f aca="true" t="shared" si="6" ref="L19:L56">(K19/J19)*100</f>
        <v>128.75</v>
      </c>
    </row>
    <row r="20" spans="1:12" ht="15.75">
      <c r="A20" s="28" t="s">
        <v>278</v>
      </c>
      <c r="B20" s="6" t="s">
        <v>1</v>
      </c>
      <c r="C20" s="13"/>
      <c r="D20" s="13"/>
      <c r="E20" s="114"/>
      <c r="F20" s="13" t="e">
        <f t="shared" si="4"/>
        <v>#DIV/0!</v>
      </c>
      <c r="G20" s="13">
        <v>15</v>
      </c>
      <c r="H20" s="13">
        <v>14</v>
      </c>
      <c r="I20" s="13">
        <f t="shared" si="5"/>
        <v>93.33333333333333</v>
      </c>
      <c r="J20" s="13">
        <f t="shared" si="2"/>
        <v>15</v>
      </c>
      <c r="K20" s="39">
        <f t="shared" si="3"/>
        <v>14</v>
      </c>
      <c r="L20" s="40">
        <f t="shared" si="6"/>
        <v>93.33333333333333</v>
      </c>
    </row>
    <row r="21" spans="1:12" ht="15.75">
      <c r="A21" s="28" t="s">
        <v>279</v>
      </c>
      <c r="B21" s="6" t="s">
        <v>2</v>
      </c>
      <c r="C21" s="13"/>
      <c r="D21" s="13"/>
      <c r="E21" s="114">
        <v>2</v>
      </c>
      <c r="F21" s="13" t="e">
        <f t="shared" si="4"/>
        <v>#DIV/0!</v>
      </c>
      <c r="G21" s="13">
        <v>5</v>
      </c>
      <c r="H21" s="13">
        <v>8</v>
      </c>
      <c r="I21" s="13">
        <f t="shared" si="5"/>
        <v>160</v>
      </c>
      <c r="J21" s="13">
        <f t="shared" si="2"/>
        <v>5</v>
      </c>
      <c r="K21" s="39">
        <f t="shared" si="3"/>
        <v>10</v>
      </c>
      <c r="L21" s="40">
        <f t="shared" si="6"/>
        <v>200</v>
      </c>
    </row>
    <row r="22" spans="1:12" ht="15.75">
      <c r="A22" s="28" t="s">
        <v>280</v>
      </c>
      <c r="B22" s="6" t="s">
        <v>45</v>
      </c>
      <c r="C22" s="13"/>
      <c r="D22" s="13"/>
      <c r="E22" s="240"/>
      <c r="F22" s="13" t="e">
        <f t="shared" si="4"/>
        <v>#DIV/0!</v>
      </c>
      <c r="G22" s="13"/>
      <c r="H22" s="13"/>
      <c r="I22" s="13" t="e">
        <f t="shared" si="5"/>
        <v>#DIV/0!</v>
      </c>
      <c r="J22" s="13">
        <f t="shared" si="2"/>
        <v>0</v>
      </c>
      <c r="K22" s="39">
        <f t="shared" si="3"/>
        <v>0</v>
      </c>
      <c r="L22" s="40" t="e">
        <f t="shared" si="6"/>
        <v>#DIV/0!</v>
      </c>
    </row>
    <row r="23" spans="1:12" ht="35.25" customHeight="1">
      <c r="A23" s="28">
        <v>1.3</v>
      </c>
      <c r="B23" s="239" t="s">
        <v>244</v>
      </c>
      <c r="C23" s="13" t="s">
        <v>16</v>
      </c>
      <c r="D23" s="13">
        <v>80</v>
      </c>
      <c r="E23" s="13">
        <v>67</v>
      </c>
      <c r="F23" s="13">
        <f t="shared" si="4"/>
        <v>83.75</v>
      </c>
      <c r="G23" s="13">
        <v>100</v>
      </c>
      <c r="H23" s="13">
        <v>60</v>
      </c>
      <c r="I23" s="13">
        <f t="shared" si="5"/>
        <v>60</v>
      </c>
      <c r="J23" s="13">
        <f t="shared" si="2"/>
        <v>180</v>
      </c>
      <c r="K23" s="39">
        <f t="shared" si="3"/>
        <v>127</v>
      </c>
      <c r="L23" s="40">
        <f t="shared" si="6"/>
        <v>70.55555555555556</v>
      </c>
    </row>
    <row r="24" spans="1:12" ht="15.75">
      <c r="A24" s="28" t="s">
        <v>245</v>
      </c>
      <c r="B24" s="7" t="s">
        <v>241</v>
      </c>
      <c r="C24" s="13"/>
      <c r="D24" s="13">
        <v>80</v>
      </c>
      <c r="E24" s="13">
        <v>67</v>
      </c>
      <c r="F24" s="13">
        <f t="shared" si="4"/>
        <v>83.75</v>
      </c>
      <c r="G24" s="13">
        <v>100</v>
      </c>
      <c r="H24" s="13">
        <v>60</v>
      </c>
      <c r="I24" s="13">
        <f t="shared" si="5"/>
        <v>60</v>
      </c>
      <c r="J24" s="13">
        <f t="shared" si="2"/>
        <v>180</v>
      </c>
      <c r="K24" s="39">
        <f t="shared" si="3"/>
        <v>127</v>
      </c>
      <c r="L24" s="40">
        <f t="shared" si="6"/>
        <v>70.55555555555556</v>
      </c>
    </row>
    <row r="25" spans="1:12" ht="15.75">
      <c r="A25" s="28" t="s">
        <v>246</v>
      </c>
      <c r="B25" s="7" t="s">
        <v>242</v>
      </c>
      <c r="C25" s="13"/>
      <c r="D25" s="13"/>
      <c r="E25" s="13"/>
      <c r="F25" s="13" t="e">
        <f t="shared" si="4"/>
        <v>#DIV/0!</v>
      </c>
      <c r="G25" s="13"/>
      <c r="H25" s="13"/>
      <c r="I25" s="13" t="e">
        <f t="shared" si="5"/>
        <v>#DIV/0!</v>
      </c>
      <c r="J25" s="13">
        <f t="shared" si="2"/>
        <v>0</v>
      </c>
      <c r="K25" s="39">
        <f t="shared" si="3"/>
        <v>0</v>
      </c>
      <c r="L25" s="40" t="e">
        <f t="shared" si="6"/>
        <v>#DIV/0!</v>
      </c>
    </row>
    <row r="26" spans="1:12" ht="15.75">
      <c r="A26" s="28" t="s">
        <v>247</v>
      </c>
      <c r="B26" s="7" t="s">
        <v>243</v>
      </c>
      <c r="C26" s="13"/>
      <c r="D26" s="13"/>
      <c r="E26" s="13"/>
      <c r="F26" s="13" t="e">
        <f t="shared" si="4"/>
        <v>#DIV/0!</v>
      </c>
      <c r="G26" s="13"/>
      <c r="H26" s="13"/>
      <c r="I26" s="13" t="e">
        <f t="shared" si="5"/>
        <v>#DIV/0!</v>
      </c>
      <c r="J26" s="13">
        <f t="shared" si="2"/>
        <v>0</v>
      </c>
      <c r="K26" s="39">
        <f t="shared" si="3"/>
        <v>0</v>
      </c>
      <c r="L26" s="40" t="e">
        <f t="shared" si="6"/>
        <v>#DIV/0!</v>
      </c>
    </row>
    <row r="27" spans="1:12" ht="39.75" customHeight="1">
      <c r="A27" s="28">
        <v>1.4</v>
      </c>
      <c r="B27" s="5" t="s">
        <v>130</v>
      </c>
      <c r="C27" s="13"/>
      <c r="D27" s="13"/>
      <c r="E27" s="13"/>
      <c r="F27" s="13" t="e">
        <f t="shared" si="4"/>
        <v>#DIV/0!</v>
      </c>
      <c r="G27" s="13"/>
      <c r="H27" s="13"/>
      <c r="I27" s="13" t="e">
        <f t="shared" si="5"/>
        <v>#DIV/0!</v>
      </c>
      <c r="J27" s="13">
        <f t="shared" si="2"/>
        <v>0</v>
      </c>
      <c r="K27" s="39">
        <f t="shared" si="3"/>
        <v>0</v>
      </c>
      <c r="L27" s="40" t="e">
        <f t="shared" si="6"/>
        <v>#DIV/0!</v>
      </c>
    </row>
    <row r="28" spans="1:12" s="119" customFormat="1" ht="15.75">
      <c r="A28" s="115" t="s">
        <v>99</v>
      </c>
      <c r="B28" s="116" t="s">
        <v>60</v>
      </c>
      <c r="C28" s="114"/>
      <c r="D28" s="114">
        <v>90</v>
      </c>
      <c r="E28" s="114">
        <v>64</v>
      </c>
      <c r="F28" s="114">
        <f t="shared" si="4"/>
        <v>71.11111111111111</v>
      </c>
      <c r="G28" s="114">
        <v>80</v>
      </c>
      <c r="H28" s="114">
        <v>95</v>
      </c>
      <c r="I28" s="114">
        <f t="shared" si="5"/>
        <v>118.75</v>
      </c>
      <c r="J28" s="114">
        <f t="shared" si="2"/>
        <v>170</v>
      </c>
      <c r="K28" s="117">
        <f t="shared" si="3"/>
        <v>159</v>
      </c>
      <c r="L28" s="118">
        <f t="shared" si="6"/>
        <v>93.52941176470588</v>
      </c>
    </row>
    <row r="29" spans="1:12" ht="15.75">
      <c r="A29" s="28" t="s">
        <v>100</v>
      </c>
      <c r="B29" s="15" t="s">
        <v>59</v>
      </c>
      <c r="C29" s="13"/>
      <c r="D29" s="13"/>
      <c r="E29" s="13"/>
      <c r="F29" s="13" t="e">
        <f t="shared" si="4"/>
        <v>#DIV/0!</v>
      </c>
      <c r="G29" s="13"/>
      <c r="H29" s="13"/>
      <c r="I29" s="13" t="e">
        <f t="shared" si="5"/>
        <v>#DIV/0!</v>
      </c>
      <c r="J29" s="13">
        <f t="shared" si="2"/>
        <v>0</v>
      </c>
      <c r="K29" s="39">
        <f t="shared" si="3"/>
        <v>0</v>
      </c>
      <c r="L29" s="40" t="e">
        <f t="shared" si="6"/>
        <v>#DIV/0!</v>
      </c>
    </row>
    <row r="30" spans="1:12" ht="15.75">
      <c r="A30" s="28" t="s">
        <v>101</v>
      </c>
      <c r="B30" s="7" t="s">
        <v>61</v>
      </c>
      <c r="C30" s="13"/>
      <c r="D30" s="13"/>
      <c r="E30" s="13"/>
      <c r="F30" s="13" t="e">
        <f t="shared" si="4"/>
        <v>#DIV/0!</v>
      </c>
      <c r="G30" s="13"/>
      <c r="H30" s="13"/>
      <c r="I30" s="13" t="e">
        <f t="shared" si="5"/>
        <v>#DIV/0!</v>
      </c>
      <c r="J30" s="13">
        <f t="shared" si="2"/>
        <v>0</v>
      </c>
      <c r="K30" s="39">
        <f t="shared" si="3"/>
        <v>0</v>
      </c>
      <c r="L30" s="40" t="e">
        <f t="shared" si="6"/>
        <v>#DIV/0!</v>
      </c>
    </row>
    <row r="31" spans="1:12" ht="15.75">
      <c r="A31" s="28" t="s">
        <v>102</v>
      </c>
      <c r="B31" s="7" t="s">
        <v>62</v>
      </c>
      <c r="C31" s="13" t="s">
        <v>63</v>
      </c>
      <c r="D31" s="13"/>
      <c r="E31" s="13"/>
      <c r="F31" s="13" t="e">
        <f t="shared" si="4"/>
        <v>#DIV/0!</v>
      </c>
      <c r="G31" s="13"/>
      <c r="H31" s="13" t="e">
        <f>(H28/#REF!)*100</f>
        <v>#REF!</v>
      </c>
      <c r="I31" s="13" t="e">
        <f t="shared" si="5"/>
        <v>#REF!</v>
      </c>
      <c r="J31" s="13">
        <f t="shared" si="2"/>
        <v>0</v>
      </c>
      <c r="K31" s="39" t="e">
        <f t="shared" si="3"/>
        <v>#REF!</v>
      </c>
      <c r="L31" s="40" t="e">
        <f t="shared" si="6"/>
        <v>#REF!</v>
      </c>
    </row>
    <row r="32" spans="1:12" ht="15.75">
      <c r="A32" s="28"/>
      <c r="B32" s="7"/>
      <c r="C32" s="13"/>
      <c r="D32" s="13"/>
      <c r="E32" s="13"/>
      <c r="F32" s="13"/>
      <c r="G32" s="13"/>
      <c r="H32" s="13"/>
      <c r="I32" s="13"/>
      <c r="J32" s="13">
        <f t="shared" si="2"/>
        <v>0</v>
      </c>
      <c r="K32" s="39">
        <f t="shared" si="3"/>
        <v>0</v>
      </c>
      <c r="L32" s="40"/>
    </row>
    <row r="33" spans="1:12" ht="31.5">
      <c r="A33" s="28">
        <v>1.5</v>
      </c>
      <c r="B33" s="5" t="s">
        <v>131</v>
      </c>
      <c r="C33" s="13" t="s">
        <v>16</v>
      </c>
      <c r="D33" s="13"/>
      <c r="E33" s="13"/>
      <c r="F33" s="13" t="e">
        <f t="shared" si="4"/>
        <v>#DIV/0!</v>
      </c>
      <c r="G33" s="13"/>
      <c r="H33" s="13"/>
      <c r="I33" s="13" t="e">
        <f t="shared" si="5"/>
        <v>#DIV/0!</v>
      </c>
      <c r="J33" s="13">
        <f t="shared" si="2"/>
        <v>0</v>
      </c>
      <c r="K33" s="39">
        <f t="shared" si="3"/>
        <v>0</v>
      </c>
      <c r="L33" s="40" t="e">
        <f t="shared" si="6"/>
        <v>#DIV/0!</v>
      </c>
    </row>
    <row r="34" spans="1:12" ht="15.75">
      <c r="A34" s="28" t="s">
        <v>22</v>
      </c>
      <c r="B34" s="7" t="s">
        <v>64</v>
      </c>
      <c r="C34" s="13"/>
      <c r="D34" s="13">
        <v>60</v>
      </c>
      <c r="E34" s="13">
        <v>58</v>
      </c>
      <c r="F34" s="13">
        <f t="shared" si="4"/>
        <v>96.66666666666667</v>
      </c>
      <c r="G34" s="13">
        <v>11</v>
      </c>
      <c r="H34" s="13">
        <v>10</v>
      </c>
      <c r="I34" s="13">
        <f t="shared" si="5"/>
        <v>90.9090909090909</v>
      </c>
      <c r="J34" s="13">
        <f t="shared" si="2"/>
        <v>71</v>
      </c>
      <c r="K34" s="39">
        <f t="shared" si="3"/>
        <v>68</v>
      </c>
      <c r="L34" s="40">
        <f t="shared" si="6"/>
        <v>95.77464788732394</v>
      </c>
    </row>
    <row r="35" spans="1:12" ht="15.75">
      <c r="A35" s="28" t="s">
        <v>23</v>
      </c>
      <c r="B35" s="7" t="s">
        <v>49</v>
      </c>
      <c r="C35" s="13"/>
      <c r="D35" s="13"/>
      <c r="E35" s="13"/>
      <c r="F35" s="13" t="e">
        <f t="shared" si="4"/>
        <v>#DIV/0!</v>
      </c>
      <c r="G35" s="13"/>
      <c r="H35" s="13"/>
      <c r="I35" s="13" t="e">
        <f t="shared" si="5"/>
        <v>#DIV/0!</v>
      </c>
      <c r="J35" s="13">
        <f t="shared" si="2"/>
        <v>0</v>
      </c>
      <c r="K35" s="39">
        <f t="shared" si="3"/>
        <v>0</v>
      </c>
      <c r="L35" s="40" t="e">
        <f t="shared" si="6"/>
        <v>#DIV/0!</v>
      </c>
    </row>
    <row r="36" spans="1:12" ht="15.75">
      <c r="A36" s="28" t="s">
        <v>46</v>
      </c>
      <c r="B36" s="7" t="s">
        <v>89</v>
      </c>
      <c r="C36" s="13"/>
      <c r="D36" s="13">
        <v>900</v>
      </c>
      <c r="E36" s="13">
        <v>960</v>
      </c>
      <c r="F36" s="13">
        <f t="shared" si="4"/>
        <v>106.66666666666667</v>
      </c>
      <c r="G36" s="13">
        <v>1000</v>
      </c>
      <c r="H36" s="114">
        <v>945</v>
      </c>
      <c r="I36" s="13">
        <f t="shared" si="5"/>
        <v>94.5</v>
      </c>
      <c r="J36" s="13">
        <f t="shared" si="2"/>
        <v>1900</v>
      </c>
      <c r="K36" s="39">
        <f t="shared" si="3"/>
        <v>1905</v>
      </c>
      <c r="L36" s="40">
        <f t="shared" si="6"/>
        <v>100.26315789473684</v>
      </c>
    </row>
    <row r="37" spans="1:12" ht="32.25" customHeight="1">
      <c r="A37" s="28"/>
      <c r="B37" s="7"/>
      <c r="C37" s="13"/>
      <c r="D37" s="13"/>
      <c r="E37" s="13"/>
      <c r="F37" s="13"/>
      <c r="G37" s="13"/>
      <c r="H37" s="13"/>
      <c r="I37" s="13"/>
      <c r="J37" s="13">
        <f t="shared" si="2"/>
        <v>0</v>
      </c>
      <c r="K37" s="39">
        <f t="shared" si="3"/>
        <v>0</v>
      </c>
      <c r="L37" s="40"/>
    </row>
    <row r="38" spans="1:12" ht="15.75">
      <c r="A38" s="27">
        <v>1.5</v>
      </c>
      <c r="B38" s="5" t="s">
        <v>132</v>
      </c>
      <c r="C38" s="13" t="s">
        <v>16</v>
      </c>
      <c r="D38" s="13"/>
      <c r="E38" s="13"/>
      <c r="F38" s="13"/>
      <c r="G38" s="13"/>
      <c r="H38" s="13"/>
      <c r="I38" s="13" t="e">
        <f t="shared" si="5"/>
        <v>#DIV/0!</v>
      </c>
      <c r="J38" s="13">
        <f t="shared" si="2"/>
        <v>0</v>
      </c>
      <c r="K38" s="39">
        <f t="shared" si="3"/>
        <v>0</v>
      </c>
      <c r="L38" s="40" t="e">
        <f t="shared" si="6"/>
        <v>#DIV/0!</v>
      </c>
    </row>
    <row r="39" spans="1:12" ht="15.75">
      <c r="A39" s="28" t="s">
        <v>22</v>
      </c>
      <c r="B39" s="7" t="s">
        <v>7</v>
      </c>
      <c r="C39" s="13"/>
      <c r="D39" s="13"/>
      <c r="E39" s="13"/>
      <c r="F39" s="13" t="e">
        <f t="shared" si="4"/>
        <v>#DIV/0!</v>
      </c>
      <c r="G39" s="13">
        <v>19</v>
      </c>
      <c r="H39" s="13">
        <v>19</v>
      </c>
      <c r="I39" s="13">
        <f t="shared" si="5"/>
        <v>100</v>
      </c>
      <c r="J39" s="13">
        <f t="shared" si="2"/>
        <v>19</v>
      </c>
      <c r="K39" s="39">
        <f t="shared" si="3"/>
        <v>19</v>
      </c>
      <c r="L39" s="40">
        <f t="shared" si="6"/>
        <v>100</v>
      </c>
    </row>
    <row r="40" spans="1:12" ht="15.75">
      <c r="A40" s="28" t="s">
        <v>281</v>
      </c>
      <c r="B40" s="7" t="s">
        <v>52</v>
      </c>
      <c r="C40" s="13"/>
      <c r="D40" s="13"/>
      <c r="E40" s="13"/>
      <c r="F40" s="13" t="e">
        <f t="shared" si="4"/>
        <v>#DIV/0!</v>
      </c>
      <c r="G40" s="13">
        <v>5</v>
      </c>
      <c r="H40" s="13">
        <v>5</v>
      </c>
      <c r="I40" s="13">
        <f t="shared" si="5"/>
        <v>100</v>
      </c>
      <c r="J40" s="13">
        <f t="shared" si="2"/>
        <v>5</v>
      </c>
      <c r="K40" s="39">
        <f t="shared" si="3"/>
        <v>5</v>
      </c>
      <c r="L40" s="40">
        <f t="shared" si="6"/>
        <v>100</v>
      </c>
    </row>
    <row r="41" spans="1:12" ht="15.75">
      <c r="A41" s="28" t="s">
        <v>23</v>
      </c>
      <c r="B41" s="8" t="s">
        <v>51</v>
      </c>
      <c r="C41" s="13"/>
      <c r="D41" s="13"/>
      <c r="E41" s="13"/>
      <c r="F41" s="13" t="e">
        <f t="shared" si="4"/>
        <v>#DIV/0!</v>
      </c>
      <c r="G41" s="13">
        <v>2</v>
      </c>
      <c r="H41" s="13">
        <v>2</v>
      </c>
      <c r="I41" s="13">
        <f t="shared" si="5"/>
        <v>100</v>
      </c>
      <c r="J41" s="13">
        <f t="shared" si="2"/>
        <v>2</v>
      </c>
      <c r="K41" s="39">
        <f t="shared" si="3"/>
        <v>2</v>
      </c>
      <c r="L41" s="40">
        <f t="shared" si="6"/>
        <v>100</v>
      </c>
    </row>
    <row r="42" spans="1:12" ht="15.75">
      <c r="A42" s="28" t="s">
        <v>46</v>
      </c>
      <c r="B42" s="8" t="s">
        <v>4</v>
      </c>
      <c r="C42" s="13"/>
      <c r="D42" s="13"/>
      <c r="E42" s="13"/>
      <c r="F42" s="13" t="e">
        <f t="shared" si="4"/>
        <v>#DIV/0!</v>
      </c>
      <c r="G42" s="13">
        <v>2</v>
      </c>
      <c r="H42" s="13">
        <v>2</v>
      </c>
      <c r="I42" s="13">
        <f t="shared" si="5"/>
        <v>100</v>
      </c>
      <c r="J42" s="13">
        <f t="shared" si="2"/>
        <v>2</v>
      </c>
      <c r="K42" s="39">
        <f t="shared" si="3"/>
        <v>2</v>
      </c>
      <c r="L42" s="40">
        <f t="shared" si="6"/>
        <v>100</v>
      </c>
    </row>
    <row r="43" spans="1:12" ht="15.75">
      <c r="A43" s="27"/>
      <c r="B43" s="7"/>
      <c r="C43" s="13"/>
      <c r="D43" s="13"/>
      <c r="E43" s="13"/>
      <c r="F43" s="13"/>
      <c r="G43" s="13"/>
      <c r="H43" s="13"/>
      <c r="I43" s="13"/>
      <c r="J43" s="13">
        <f t="shared" si="2"/>
        <v>0</v>
      </c>
      <c r="K43" s="39">
        <f t="shared" si="3"/>
        <v>0</v>
      </c>
      <c r="L43" s="40"/>
    </row>
    <row r="44" spans="1:12" ht="31.5">
      <c r="A44" s="27">
        <v>1.6</v>
      </c>
      <c r="B44" s="5" t="s">
        <v>133</v>
      </c>
      <c r="C44" s="13" t="s">
        <v>53</v>
      </c>
      <c r="D44" s="13"/>
      <c r="E44" s="13"/>
      <c r="F44" s="13" t="e">
        <f t="shared" si="4"/>
        <v>#DIV/0!</v>
      </c>
      <c r="G44" s="13"/>
      <c r="H44" s="13"/>
      <c r="I44" s="13" t="e">
        <f t="shared" si="5"/>
        <v>#DIV/0!</v>
      </c>
      <c r="J44" s="13">
        <f t="shared" si="2"/>
        <v>0</v>
      </c>
      <c r="K44" s="39">
        <f t="shared" si="3"/>
        <v>0</v>
      </c>
      <c r="L44" s="40" t="e">
        <f t="shared" si="6"/>
        <v>#DIV/0!</v>
      </c>
    </row>
    <row r="45" spans="1:12" ht="15.75">
      <c r="A45" s="28" t="s">
        <v>282</v>
      </c>
      <c r="B45" s="7" t="s">
        <v>272</v>
      </c>
      <c r="C45" s="13"/>
      <c r="D45" s="13"/>
      <c r="E45" s="13"/>
      <c r="F45" s="13" t="e">
        <f t="shared" si="4"/>
        <v>#DIV/0!</v>
      </c>
      <c r="G45" s="114">
        <v>2000</v>
      </c>
      <c r="H45" s="114">
        <v>2460.98</v>
      </c>
      <c r="I45" s="114">
        <f t="shared" si="5"/>
        <v>123.049</v>
      </c>
      <c r="J45" s="114">
        <f t="shared" si="2"/>
        <v>2000</v>
      </c>
      <c r="K45" s="117">
        <f t="shared" si="3"/>
        <v>2460.98</v>
      </c>
      <c r="L45" s="118">
        <f t="shared" si="6"/>
        <v>123.049</v>
      </c>
    </row>
    <row r="46" spans="1:12" ht="15.75">
      <c r="A46" s="28" t="s">
        <v>47</v>
      </c>
      <c r="B46" s="7" t="s">
        <v>90</v>
      </c>
      <c r="C46" s="13"/>
      <c r="D46" s="13"/>
      <c r="E46" s="13"/>
      <c r="F46" s="13" t="e">
        <f t="shared" si="4"/>
        <v>#DIV/0!</v>
      </c>
      <c r="G46" s="114">
        <v>200</v>
      </c>
      <c r="H46" s="114">
        <v>57.260000000000005</v>
      </c>
      <c r="I46" s="114">
        <f t="shared" si="5"/>
        <v>28.63</v>
      </c>
      <c r="J46" s="114">
        <f t="shared" si="2"/>
        <v>200</v>
      </c>
      <c r="K46" s="117">
        <f t="shared" si="3"/>
        <v>57.260000000000005</v>
      </c>
      <c r="L46" s="118">
        <f t="shared" si="6"/>
        <v>28.63</v>
      </c>
    </row>
    <row r="47" spans="1:12" ht="15.75">
      <c r="A47" s="28" t="s">
        <v>48</v>
      </c>
      <c r="B47" s="7" t="s">
        <v>91</v>
      </c>
      <c r="C47" s="13"/>
      <c r="D47" s="13"/>
      <c r="E47" s="13"/>
      <c r="F47" s="13" t="e">
        <f t="shared" si="4"/>
        <v>#DIV/0!</v>
      </c>
      <c r="G47" s="13"/>
      <c r="H47" s="13"/>
      <c r="I47" s="13" t="e">
        <f t="shared" si="5"/>
        <v>#DIV/0!</v>
      </c>
      <c r="J47" s="13">
        <f t="shared" si="2"/>
        <v>0</v>
      </c>
      <c r="K47" s="117">
        <f t="shared" si="3"/>
        <v>0</v>
      </c>
      <c r="L47" s="40" t="e">
        <f t="shared" si="6"/>
        <v>#DIV/0!</v>
      </c>
    </row>
    <row r="48" spans="1:12" ht="15.75">
      <c r="A48" s="28"/>
      <c r="B48" s="7"/>
      <c r="C48" s="13"/>
      <c r="D48" s="13"/>
      <c r="E48" s="13"/>
      <c r="F48" s="13"/>
      <c r="G48" s="13"/>
      <c r="H48" s="13"/>
      <c r="I48" s="13"/>
      <c r="J48" s="13">
        <f t="shared" si="2"/>
        <v>0</v>
      </c>
      <c r="K48" s="117">
        <f t="shared" si="3"/>
        <v>0</v>
      </c>
      <c r="L48" s="40"/>
    </row>
    <row r="49" spans="1:12" ht="15.75">
      <c r="A49" s="26" t="s">
        <v>24</v>
      </c>
      <c r="B49" s="5"/>
      <c r="C49" s="13"/>
      <c r="D49" s="13"/>
      <c r="E49" s="13"/>
      <c r="F49" s="13"/>
      <c r="G49" s="13"/>
      <c r="H49" s="13"/>
      <c r="I49" s="13"/>
      <c r="J49" s="13">
        <f t="shared" si="2"/>
        <v>0</v>
      </c>
      <c r="K49" s="117">
        <f t="shared" si="3"/>
        <v>0</v>
      </c>
      <c r="L49" s="40"/>
    </row>
    <row r="50" spans="1:12" ht="15.75">
      <c r="A50" s="27">
        <v>2.1</v>
      </c>
      <c r="B50" s="10" t="s">
        <v>134</v>
      </c>
      <c r="C50" s="13"/>
      <c r="D50" s="13"/>
      <c r="E50" s="13"/>
      <c r="F50" s="13"/>
      <c r="G50" s="13"/>
      <c r="H50" s="13"/>
      <c r="I50" s="13"/>
      <c r="J50" s="13">
        <f t="shared" si="2"/>
        <v>0</v>
      </c>
      <c r="K50" s="117">
        <f t="shared" si="3"/>
        <v>0</v>
      </c>
      <c r="L50" s="40"/>
    </row>
    <row r="51" spans="1:12" ht="15.75">
      <c r="A51" s="28" t="s">
        <v>25</v>
      </c>
      <c r="B51" s="7" t="s">
        <v>273</v>
      </c>
      <c r="C51" s="13" t="s">
        <v>69</v>
      </c>
      <c r="D51" s="13">
        <v>1</v>
      </c>
      <c r="E51" s="13">
        <v>1</v>
      </c>
      <c r="F51" s="13">
        <f aca="true" t="shared" si="7" ref="F51:F56">(E51/D51)*100</f>
        <v>100</v>
      </c>
      <c r="G51" s="13">
        <v>2</v>
      </c>
      <c r="H51" s="13">
        <v>2</v>
      </c>
      <c r="I51" s="13">
        <f aca="true" t="shared" si="8" ref="I51:I56">(H51/G51)*100</f>
        <v>100</v>
      </c>
      <c r="J51" s="13">
        <f aca="true" t="shared" si="9" ref="J51:K56">D51+G51</f>
        <v>3</v>
      </c>
      <c r="K51" s="117">
        <f t="shared" si="3"/>
        <v>3</v>
      </c>
      <c r="L51" s="40">
        <f t="shared" si="6"/>
        <v>100</v>
      </c>
    </row>
    <row r="52" spans="1:12" ht="15.75">
      <c r="A52" s="28" t="s">
        <v>283</v>
      </c>
      <c r="B52" s="7" t="s">
        <v>66</v>
      </c>
      <c r="C52" s="13" t="s">
        <v>69</v>
      </c>
      <c r="D52" s="13">
        <v>1</v>
      </c>
      <c r="E52" s="13">
        <v>1</v>
      </c>
      <c r="F52" s="13">
        <f t="shared" si="7"/>
        <v>100</v>
      </c>
      <c r="G52" s="13">
        <v>1</v>
      </c>
      <c r="H52" s="13">
        <v>1</v>
      </c>
      <c r="I52" s="13">
        <f t="shared" si="8"/>
        <v>100</v>
      </c>
      <c r="J52" s="13">
        <f t="shared" si="9"/>
        <v>2</v>
      </c>
      <c r="K52" s="117">
        <f t="shared" si="3"/>
        <v>2</v>
      </c>
      <c r="L52" s="40">
        <f t="shared" si="6"/>
        <v>100</v>
      </c>
    </row>
    <row r="53" spans="1:12" ht="15.75">
      <c r="A53" s="28" t="s">
        <v>26</v>
      </c>
      <c r="B53" s="7" t="s">
        <v>67</v>
      </c>
      <c r="C53" s="13" t="s">
        <v>69</v>
      </c>
      <c r="D53" s="13">
        <v>1</v>
      </c>
      <c r="E53" s="13">
        <v>1</v>
      </c>
      <c r="F53" s="13">
        <f t="shared" si="7"/>
        <v>100</v>
      </c>
      <c r="G53" s="13">
        <v>1</v>
      </c>
      <c r="H53" s="13">
        <v>1</v>
      </c>
      <c r="I53" s="13">
        <f t="shared" si="8"/>
        <v>100</v>
      </c>
      <c r="J53" s="13">
        <f t="shared" si="9"/>
        <v>2</v>
      </c>
      <c r="K53" s="117">
        <f t="shared" si="3"/>
        <v>2</v>
      </c>
      <c r="L53" s="40">
        <f t="shared" si="6"/>
        <v>100</v>
      </c>
    </row>
    <row r="54" spans="1:12" ht="15.75">
      <c r="A54" s="28" t="s">
        <v>284</v>
      </c>
      <c r="B54" s="7" t="s">
        <v>274</v>
      </c>
      <c r="C54" s="13" t="s">
        <v>69</v>
      </c>
      <c r="D54" s="13">
        <v>8</v>
      </c>
      <c r="E54" s="13">
        <v>8</v>
      </c>
      <c r="F54" s="13">
        <f t="shared" si="7"/>
        <v>100</v>
      </c>
      <c r="G54" s="13">
        <v>10</v>
      </c>
      <c r="H54" s="13">
        <v>4</v>
      </c>
      <c r="I54" s="13">
        <f t="shared" si="8"/>
        <v>40</v>
      </c>
      <c r="J54" s="13">
        <f t="shared" si="9"/>
        <v>18</v>
      </c>
      <c r="K54" s="117">
        <f t="shared" si="3"/>
        <v>12</v>
      </c>
      <c r="L54" s="40">
        <f t="shared" si="6"/>
        <v>66.66666666666666</v>
      </c>
    </row>
    <row r="55" spans="1:12" ht="15.75">
      <c r="A55" s="28" t="s">
        <v>103</v>
      </c>
      <c r="B55" s="7" t="s">
        <v>71</v>
      </c>
      <c r="C55" s="13" t="s">
        <v>69</v>
      </c>
      <c r="D55" s="13">
        <v>2</v>
      </c>
      <c r="E55" s="13">
        <v>2</v>
      </c>
      <c r="F55" s="13">
        <f t="shared" si="7"/>
        <v>100</v>
      </c>
      <c r="G55" s="13">
        <v>0</v>
      </c>
      <c r="H55" s="13">
        <v>0</v>
      </c>
      <c r="I55" s="13" t="e">
        <f t="shared" si="8"/>
        <v>#DIV/0!</v>
      </c>
      <c r="J55" s="13">
        <f t="shared" si="9"/>
        <v>2</v>
      </c>
      <c r="K55" s="39">
        <f t="shared" si="9"/>
        <v>2</v>
      </c>
      <c r="L55" s="40">
        <f t="shared" si="6"/>
        <v>100</v>
      </c>
    </row>
    <row r="56" spans="1:12" ht="15.75">
      <c r="A56" s="28" t="s">
        <v>285</v>
      </c>
      <c r="B56" s="7" t="s">
        <v>72</v>
      </c>
      <c r="C56" s="13" t="s">
        <v>69</v>
      </c>
      <c r="D56" s="13">
        <v>4</v>
      </c>
      <c r="E56" s="13">
        <v>4</v>
      </c>
      <c r="F56" s="13">
        <f t="shared" si="7"/>
        <v>100</v>
      </c>
      <c r="G56" s="13">
        <v>2</v>
      </c>
      <c r="H56" s="13">
        <v>2</v>
      </c>
      <c r="I56" s="13">
        <f t="shared" si="8"/>
        <v>100</v>
      </c>
      <c r="J56" s="13">
        <f t="shared" si="9"/>
        <v>6</v>
      </c>
      <c r="K56" s="39">
        <f t="shared" si="9"/>
        <v>6</v>
      </c>
      <c r="L56" s="40">
        <f t="shared" si="6"/>
        <v>100</v>
      </c>
    </row>
    <row r="57" spans="1:12" ht="31.5">
      <c r="A57" s="28">
        <v>2.2</v>
      </c>
      <c r="B57" s="16" t="s">
        <v>135</v>
      </c>
      <c r="C57" s="13"/>
      <c r="D57" s="13"/>
      <c r="E57" s="13"/>
      <c r="F57" s="13"/>
      <c r="G57" s="13"/>
      <c r="H57" s="13"/>
      <c r="I57" s="13"/>
      <c r="J57" s="13">
        <f t="shared" si="2"/>
        <v>0</v>
      </c>
      <c r="K57" s="39">
        <f t="shared" si="3"/>
        <v>0</v>
      </c>
      <c r="L57" s="40"/>
    </row>
    <row r="58" spans="1:12" ht="15.75">
      <c r="A58" s="28" t="s">
        <v>286</v>
      </c>
      <c r="B58" s="7" t="s">
        <v>92</v>
      </c>
      <c r="C58" s="13"/>
      <c r="D58" s="13"/>
      <c r="E58" s="13"/>
      <c r="F58" s="13" t="e">
        <f t="shared" si="4"/>
        <v>#DIV/0!</v>
      </c>
      <c r="G58" s="13"/>
      <c r="H58" s="13"/>
      <c r="I58" s="13" t="e">
        <f t="shared" si="5"/>
        <v>#DIV/0!</v>
      </c>
      <c r="J58" s="13">
        <f t="shared" si="2"/>
        <v>0</v>
      </c>
      <c r="K58" s="39">
        <f t="shared" si="3"/>
        <v>0</v>
      </c>
      <c r="L58" s="40" t="e">
        <f aca="true" t="shared" si="10" ref="L58:L113">(K58/J58)*100</f>
        <v>#DIV/0!</v>
      </c>
    </row>
    <row r="59" spans="1:12" ht="15.75">
      <c r="A59" s="28" t="s">
        <v>287</v>
      </c>
      <c r="B59" s="7" t="s">
        <v>93</v>
      </c>
      <c r="C59" s="13"/>
      <c r="D59" s="13"/>
      <c r="E59" s="13"/>
      <c r="F59" s="13" t="e">
        <f t="shared" si="4"/>
        <v>#DIV/0!</v>
      </c>
      <c r="G59" s="13"/>
      <c r="H59" s="13"/>
      <c r="I59" s="13" t="e">
        <f t="shared" si="5"/>
        <v>#DIV/0!</v>
      </c>
      <c r="J59" s="13">
        <f t="shared" si="2"/>
        <v>0</v>
      </c>
      <c r="K59" s="39">
        <f t="shared" si="3"/>
        <v>0</v>
      </c>
      <c r="L59" s="40" t="e">
        <f t="shared" si="10"/>
        <v>#DIV/0!</v>
      </c>
    </row>
    <row r="60" spans="1:12" ht="15.75">
      <c r="A60" s="28" t="s">
        <v>288</v>
      </c>
      <c r="B60" s="7" t="s">
        <v>43</v>
      </c>
      <c r="C60" s="13"/>
      <c r="D60" s="13"/>
      <c r="E60" s="13"/>
      <c r="F60" s="13" t="e">
        <f t="shared" si="4"/>
        <v>#DIV/0!</v>
      </c>
      <c r="G60" s="13"/>
      <c r="H60" s="13"/>
      <c r="I60" s="13" t="e">
        <f t="shared" si="5"/>
        <v>#DIV/0!</v>
      </c>
      <c r="J60" s="13">
        <f t="shared" si="2"/>
        <v>0</v>
      </c>
      <c r="K60" s="39">
        <f t="shared" si="3"/>
        <v>0</v>
      </c>
      <c r="L60" s="40" t="e">
        <f t="shared" si="10"/>
        <v>#DIV/0!</v>
      </c>
    </row>
    <row r="61" spans="1:12" ht="15.75">
      <c r="A61" s="28"/>
      <c r="B61" s="7"/>
      <c r="C61" s="13"/>
      <c r="D61" s="13"/>
      <c r="E61" s="13"/>
      <c r="F61" s="13"/>
      <c r="G61" s="13"/>
      <c r="H61" s="13"/>
      <c r="I61" s="13"/>
      <c r="J61" s="13">
        <f t="shared" si="2"/>
        <v>0</v>
      </c>
      <c r="K61" s="39">
        <f t="shared" si="3"/>
        <v>0</v>
      </c>
      <c r="L61" s="40"/>
    </row>
    <row r="62" spans="1:12" ht="31.5">
      <c r="A62" s="27">
        <v>2.4</v>
      </c>
      <c r="B62" s="5" t="s">
        <v>275</v>
      </c>
      <c r="C62" s="13"/>
      <c r="D62" s="13"/>
      <c r="E62" s="13"/>
      <c r="F62" s="13" t="e">
        <f t="shared" si="4"/>
        <v>#DIV/0!</v>
      </c>
      <c r="G62" s="13"/>
      <c r="H62" s="13"/>
      <c r="I62" s="13" t="e">
        <f t="shared" si="5"/>
        <v>#DIV/0!</v>
      </c>
      <c r="J62" s="13">
        <f t="shared" si="2"/>
        <v>0</v>
      </c>
      <c r="K62" s="39">
        <f t="shared" si="3"/>
        <v>0</v>
      </c>
      <c r="L62" s="40" t="e">
        <f t="shared" si="10"/>
        <v>#DIV/0!</v>
      </c>
    </row>
    <row r="63" spans="1:12" ht="15.75">
      <c r="A63" s="28" t="s">
        <v>42</v>
      </c>
      <c r="B63" s="7" t="s">
        <v>55</v>
      </c>
      <c r="C63" s="13"/>
      <c r="D63" s="13"/>
      <c r="E63" s="13"/>
      <c r="F63" s="13" t="e">
        <f aca="true" t="shared" si="11" ref="F63:F113">(E63/D63)*100</f>
        <v>#DIV/0!</v>
      </c>
      <c r="G63" s="13"/>
      <c r="H63" s="13"/>
      <c r="I63" s="13" t="e">
        <f aca="true" t="shared" si="12" ref="I63:I113">(H63/G63)*100</f>
        <v>#DIV/0!</v>
      </c>
      <c r="J63" s="13">
        <f t="shared" si="2"/>
        <v>0</v>
      </c>
      <c r="K63" s="39">
        <f t="shared" si="3"/>
        <v>0</v>
      </c>
      <c r="L63" s="40" t="e">
        <f t="shared" si="10"/>
        <v>#DIV/0!</v>
      </c>
    </row>
    <row r="64" spans="1:12" ht="15.75">
      <c r="A64" s="28" t="s">
        <v>104</v>
      </c>
      <c r="B64" s="7" t="s">
        <v>44</v>
      </c>
      <c r="C64" s="13"/>
      <c r="D64" s="13"/>
      <c r="E64" s="13"/>
      <c r="F64" s="13" t="e">
        <f t="shared" si="11"/>
        <v>#DIV/0!</v>
      </c>
      <c r="G64" s="13"/>
      <c r="H64" s="13"/>
      <c r="I64" s="13" t="e">
        <f t="shared" si="12"/>
        <v>#DIV/0!</v>
      </c>
      <c r="J64" s="13">
        <f t="shared" si="2"/>
        <v>0</v>
      </c>
      <c r="K64" s="39">
        <f t="shared" si="3"/>
        <v>0</v>
      </c>
      <c r="L64" s="40" t="e">
        <f t="shared" si="10"/>
        <v>#DIV/0!</v>
      </c>
    </row>
    <row r="65" spans="1:12" ht="15.75">
      <c r="A65" s="28" t="s">
        <v>105</v>
      </c>
      <c r="B65" s="7" t="s">
        <v>68</v>
      </c>
      <c r="C65" s="13"/>
      <c r="D65" s="13"/>
      <c r="E65" s="13"/>
      <c r="F65" s="13" t="e">
        <f t="shared" si="11"/>
        <v>#DIV/0!</v>
      </c>
      <c r="G65" s="13"/>
      <c r="H65" s="13"/>
      <c r="I65" s="13" t="e">
        <f t="shared" si="12"/>
        <v>#DIV/0!</v>
      </c>
      <c r="J65" s="13">
        <f t="shared" si="2"/>
        <v>0</v>
      </c>
      <c r="K65" s="39">
        <f t="shared" si="3"/>
        <v>0</v>
      </c>
      <c r="L65" s="40" t="e">
        <f t="shared" si="10"/>
        <v>#DIV/0!</v>
      </c>
    </row>
    <row r="66" spans="1:12" ht="15.75">
      <c r="A66" s="28" t="s">
        <v>106</v>
      </c>
      <c r="B66" s="7" t="s">
        <v>56</v>
      </c>
      <c r="C66" s="13"/>
      <c r="D66" s="13"/>
      <c r="E66" s="13"/>
      <c r="F66" s="13" t="e">
        <f t="shared" si="11"/>
        <v>#DIV/0!</v>
      </c>
      <c r="G66" s="13"/>
      <c r="H66" s="13"/>
      <c r="I66" s="13" t="e">
        <f t="shared" si="12"/>
        <v>#DIV/0!</v>
      </c>
      <c r="J66" s="13">
        <f t="shared" si="2"/>
        <v>0</v>
      </c>
      <c r="K66" s="39">
        <f t="shared" si="3"/>
        <v>0</v>
      </c>
      <c r="L66" s="40" t="e">
        <f t="shared" si="10"/>
        <v>#DIV/0!</v>
      </c>
    </row>
    <row r="67" spans="1:12" ht="15.75">
      <c r="A67" s="28"/>
      <c r="B67" s="7"/>
      <c r="C67" s="13"/>
      <c r="D67" s="13"/>
      <c r="E67" s="13"/>
      <c r="F67" s="13"/>
      <c r="G67" s="13"/>
      <c r="H67" s="13"/>
      <c r="I67" s="13"/>
      <c r="J67" s="13">
        <f t="shared" si="2"/>
        <v>0</v>
      </c>
      <c r="K67" s="39">
        <f t="shared" si="3"/>
        <v>0</v>
      </c>
      <c r="L67" s="40"/>
    </row>
    <row r="68" spans="1:12" ht="31.5">
      <c r="A68" s="27">
        <v>2.5</v>
      </c>
      <c r="B68" s="12" t="s">
        <v>136</v>
      </c>
      <c r="C68" s="13"/>
      <c r="D68" s="13"/>
      <c r="E68" s="13"/>
      <c r="F68" s="13"/>
      <c r="G68" s="13"/>
      <c r="H68" s="13"/>
      <c r="I68" s="13"/>
      <c r="J68" s="13">
        <f t="shared" si="2"/>
        <v>0</v>
      </c>
      <c r="K68" s="39">
        <f t="shared" si="3"/>
        <v>0</v>
      </c>
      <c r="L68" s="40"/>
    </row>
    <row r="69" spans="1:12" ht="15.75">
      <c r="A69" s="28" t="s">
        <v>107</v>
      </c>
      <c r="B69" s="12" t="s">
        <v>112</v>
      </c>
      <c r="C69" s="13"/>
      <c r="D69" s="13"/>
      <c r="E69" s="13"/>
      <c r="F69" s="13" t="e">
        <f t="shared" si="11"/>
        <v>#DIV/0!</v>
      </c>
      <c r="G69" s="13"/>
      <c r="H69" s="13"/>
      <c r="I69" s="13" t="e">
        <f t="shared" si="12"/>
        <v>#DIV/0!</v>
      </c>
      <c r="J69" s="13">
        <f t="shared" si="2"/>
        <v>0</v>
      </c>
      <c r="K69" s="39">
        <f t="shared" si="3"/>
        <v>0</v>
      </c>
      <c r="L69" s="40" t="e">
        <f t="shared" si="10"/>
        <v>#DIV/0!</v>
      </c>
    </row>
    <row r="70" spans="1:12" ht="15.75">
      <c r="A70" s="28" t="s">
        <v>108</v>
      </c>
      <c r="B70" s="12" t="s">
        <v>113</v>
      </c>
      <c r="C70" s="13"/>
      <c r="D70" s="13"/>
      <c r="E70" s="13"/>
      <c r="F70" s="13" t="e">
        <f t="shared" si="11"/>
        <v>#DIV/0!</v>
      </c>
      <c r="G70" s="13"/>
      <c r="H70" s="13"/>
      <c r="I70" s="13" t="e">
        <f t="shared" si="12"/>
        <v>#DIV/0!</v>
      </c>
      <c r="J70" s="13">
        <f t="shared" si="2"/>
        <v>0</v>
      </c>
      <c r="K70" s="39">
        <f t="shared" si="3"/>
        <v>0</v>
      </c>
      <c r="L70" s="40" t="e">
        <f t="shared" si="10"/>
        <v>#DIV/0!</v>
      </c>
    </row>
    <row r="71" spans="1:12" ht="15.75">
      <c r="A71" s="28" t="s">
        <v>109</v>
      </c>
      <c r="B71" s="12" t="s">
        <v>114</v>
      </c>
      <c r="C71" s="13"/>
      <c r="D71" s="13"/>
      <c r="E71" s="13"/>
      <c r="F71" s="13" t="e">
        <f t="shared" si="11"/>
        <v>#DIV/0!</v>
      </c>
      <c r="G71" s="13"/>
      <c r="H71" s="13"/>
      <c r="I71" s="13" t="e">
        <f t="shared" si="12"/>
        <v>#DIV/0!</v>
      </c>
      <c r="J71" s="13">
        <f t="shared" si="2"/>
        <v>0</v>
      </c>
      <c r="K71" s="39">
        <f t="shared" si="3"/>
        <v>0</v>
      </c>
      <c r="L71" s="40" t="e">
        <f t="shared" si="10"/>
        <v>#DIV/0!</v>
      </c>
    </row>
    <row r="72" spans="1:12" ht="15.75">
      <c r="A72" s="28" t="s">
        <v>110</v>
      </c>
      <c r="B72" s="12" t="s">
        <v>115</v>
      </c>
      <c r="C72" s="13"/>
      <c r="D72" s="13"/>
      <c r="E72" s="13"/>
      <c r="F72" s="13" t="e">
        <f t="shared" si="11"/>
        <v>#DIV/0!</v>
      </c>
      <c r="G72" s="13"/>
      <c r="H72" s="13"/>
      <c r="I72" s="13" t="e">
        <f t="shared" si="12"/>
        <v>#DIV/0!</v>
      </c>
      <c r="J72" s="13">
        <f t="shared" si="2"/>
        <v>0</v>
      </c>
      <c r="K72" s="39">
        <f t="shared" si="3"/>
        <v>0</v>
      </c>
      <c r="L72" s="40" t="e">
        <f t="shared" si="10"/>
        <v>#DIV/0!</v>
      </c>
    </row>
    <row r="73" spans="1:12" ht="15.75">
      <c r="A73" s="28" t="s">
        <v>111</v>
      </c>
      <c r="B73" s="12" t="s">
        <v>116</v>
      </c>
      <c r="C73" s="13"/>
      <c r="D73" s="13"/>
      <c r="E73" s="13"/>
      <c r="F73" s="13" t="e">
        <f t="shared" si="11"/>
        <v>#DIV/0!</v>
      </c>
      <c r="G73" s="13"/>
      <c r="H73" s="13"/>
      <c r="I73" s="13" t="e">
        <f t="shared" si="12"/>
        <v>#DIV/0!</v>
      </c>
      <c r="J73" s="13">
        <f t="shared" si="2"/>
        <v>0</v>
      </c>
      <c r="K73" s="39">
        <f t="shared" si="3"/>
        <v>0</v>
      </c>
      <c r="L73" s="40" t="e">
        <f t="shared" si="10"/>
        <v>#DIV/0!</v>
      </c>
    </row>
    <row r="74" spans="1:12" ht="15.75">
      <c r="A74" s="28"/>
      <c r="B74" s="12"/>
      <c r="C74" s="13"/>
      <c r="D74" s="13"/>
      <c r="E74" s="13"/>
      <c r="F74" s="13" t="e">
        <f t="shared" si="11"/>
        <v>#DIV/0!</v>
      </c>
      <c r="G74" s="13"/>
      <c r="H74" s="13"/>
      <c r="I74" s="13" t="e">
        <f t="shared" si="12"/>
        <v>#DIV/0!</v>
      </c>
      <c r="J74" s="13">
        <f t="shared" si="2"/>
        <v>0</v>
      </c>
      <c r="K74" s="39">
        <f t="shared" si="3"/>
        <v>0</v>
      </c>
      <c r="L74" s="40" t="e">
        <f t="shared" si="10"/>
        <v>#DIV/0!</v>
      </c>
    </row>
    <row r="75" spans="1:12" ht="15.75">
      <c r="A75" s="28"/>
      <c r="B75" s="12"/>
      <c r="C75" s="13"/>
      <c r="D75" s="13"/>
      <c r="E75" s="13"/>
      <c r="F75" s="13" t="e">
        <f t="shared" si="11"/>
        <v>#DIV/0!</v>
      </c>
      <c r="G75" s="13"/>
      <c r="H75" s="13"/>
      <c r="I75" s="13" t="e">
        <f t="shared" si="12"/>
        <v>#DIV/0!</v>
      </c>
      <c r="J75" s="13">
        <f t="shared" si="2"/>
        <v>0</v>
      </c>
      <c r="K75" s="39">
        <f t="shared" si="3"/>
        <v>0</v>
      </c>
      <c r="L75" s="40" t="e">
        <f t="shared" si="10"/>
        <v>#DIV/0!</v>
      </c>
    </row>
    <row r="76" spans="1:12" ht="39.75" customHeight="1">
      <c r="A76" s="26" t="s">
        <v>34</v>
      </c>
      <c r="B76" s="10" t="s">
        <v>137</v>
      </c>
      <c r="C76" s="13"/>
      <c r="D76" s="13"/>
      <c r="E76" s="13"/>
      <c r="F76" s="13"/>
      <c r="G76" s="13"/>
      <c r="H76" s="13"/>
      <c r="I76" s="13"/>
      <c r="J76" s="13">
        <f t="shared" si="2"/>
        <v>0</v>
      </c>
      <c r="K76" s="39">
        <f t="shared" si="3"/>
        <v>0</v>
      </c>
      <c r="L76" s="40"/>
    </row>
    <row r="77" spans="1:12" ht="15.75">
      <c r="A77" s="28">
        <v>3.1</v>
      </c>
      <c r="B77" s="9" t="s">
        <v>73</v>
      </c>
      <c r="C77" s="13" t="s">
        <v>57</v>
      </c>
      <c r="D77" s="13"/>
      <c r="E77" s="13"/>
      <c r="F77" s="13" t="e">
        <f t="shared" si="11"/>
        <v>#DIV/0!</v>
      </c>
      <c r="G77" s="13"/>
      <c r="H77" s="13"/>
      <c r="I77" s="13" t="e">
        <f t="shared" si="12"/>
        <v>#DIV/0!</v>
      </c>
      <c r="J77" s="13">
        <f t="shared" si="2"/>
        <v>0</v>
      </c>
      <c r="K77" s="39">
        <f t="shared" si="3"/>
        <v>0</v>
      </c>
      <c r="L77" s="40" t="e">
        <f t="shared" si="10"/>
        <v>#DIV/0!</v>
      </c>
    </row>
    <row r="78" spans="1:12" ht="15.75">
      <c r="A78" s="28">
        <v>3.2</v>
      </c>
      <c r="B78" s="9" t="s">
        <v>74</v>
      </c>
      <c r="C78" s="13" t="s">
        <v>57</v>
      </c>
      <c r="D78" s="13"/>
      <c r="E78" s="13"/>
      <c r="F78" s="13" t="e">
        <f t="shared" si="11"/>
        <v>#DIV/0!</v>
      </c>
      <c r="G78" s="13"/>
      <c r="H78" s="13"/>
      <c r="I78" s="13" t="e">
        <f t="shared" si="12"/>
        <v>#DIV/0!</v>
      </c>
      <c r="J78" s="13">
        <f aca="true" t="shared" si="13" ref="J78:J113">D78+G78</f>
        <v>0</v>
      </c>
      <c r="K78" s="39">
        <f aca="true" t="shared" si="14" ref="K78:K113">E78+H78</f>
        <v>0</v>
      </c>
      <c r="L78" s="40" t="e">
        <f t="shared" si="10"/>
        <v>#DIV/0!</v>
      </c>
    </row>
    <row r="79" spans="1:12" ht="15.75">
      <c r="A79" s="28">
        <v>3.3</v>
      </c>
      <c r="B79" s="9" t="s">
        <v>77</v>
      </c>
      <c r="C79" s="13" t="s">
        <v>75</v>
      </c>
      <c r="D79" s="13"/>
      <c r="E79" s="13"/>
      <c r="F79" s="13" t="e">
        <f t="shared" si="11"/>
        <v>#DIV/0!</v>
      </c>
      <c r="G79" s="13"/>
      <c r="H79" s="13"/>
      <c r="I79" s="13" t="e">
        <f t="shared" si="12"/>
        <v>#DIV/0!</v>
      </c>
      <c r="J79" s="13">
        <f t="shared" si="13"/>
        <v>0</v>
      </c>
      <c r="K79" s="39">
        <f t="shared" si="14"/>
        <v>0</v>
      </c>
      <c r="L79" s="40" t="e">
        <f t="shared" si="10"/>
        <v>#DIV/0!</v>
      </c>
    </row>
    <row r="80" spans="1:12" ht="15.75">
      <c r="A80" s="28">
        <v>3.4</v>
      </c>
      <c r="B80" s="9" t="s">
        <v>78</v>
      </c>
      <c r="C80" s="13" t="s">
        <v>75</v>
      </c>
      <c r="D80" s="13"/>
      <c r="E80" s="13"/>
      <c r="F80" s="13" t="e">
        <f t="shared" si="11"/>
        <v>#DIV/0!</v>
      </c>
      <c r="G80" s="13"/>
      <c r="H80" s="13"/>
      <c r="I80" s="13" t="e">
        <f t="shared" si="12"/>
        <v>#DIV/0!</v>
      </c>
      <c r="J80" s="13">
        <f t="shared" si="13"/>
        <v>0</v>
      </c>
      <c r="K80" s="39">
        <f t="shared" si="14"/>
        <v>0</v>
      </c>
      <c r="L80" s="40" t="e">
        <f t="shared" si="10"/>
        <v>#DIV/0!</v>
      </c>
    </row>
    <row r="81" spans="1:12" ht="15.75">
      <c r="A81" s="28">
        <v>3.5</v>
      </c>
      <c r="B81" s="9" t="s">
        <v>76</v>
      </c>
      <c r="C81" s="13" t="s">
        <v>75</v>
      </c>
      <c r="D81" s="13"/>
      <c r="E81" s="13"/>
      <c r="F81" s="13" t="e">
        <f t="shared" si="11"/>
        <v>#DIV/0!</v>
      </c>
      <c r="G81" s="13"/>
      <c r="H81" s="13"/>
      <c r="I81" s="13" t="e">
        <f t="shared" si="12"/>
        <v>#DIV/0!</v>
      </c>
      <c r="J81" s="13">
        <f t="shared" si="13"/>
        <v>0</v>
      </c>
      <c r="K81" s="39">
        <f t="shared" si="14"/>
        <v>0</v>
      </c>
      <c r="L81" s="40" t="e">
        <f t="shared" si="10"/>
        <v>#DIV/0!</v>
      </c>
    </row>
    <row r="82" spans="1:12" ht="15.75">
      <c r="A82" s="28">
        <v>3.6</v>
      </c>
      <c r="B82" s="9" t="s">
        <v>79</v>
      </c>
      <c r="C82" s="13" t="s">
        <v>75</v>
      </c>
      <c r="D82" s="13"/>
      <c r="E82" s="13"/>
      <c r="F82" s="13" t="e">
        <f t="shared" si="11"/>
        <v>#DIV/0!</v>
      </c>
      <c r="G82" s="13"/>
      <c r="H82" s="13"/>
      <c r="I82" s="13" t="e">
        <f t="shared" si="12"/>
        <v>#DIV/0!</v>
      </c>
      <c r="J82" s="13">
        <f t="shared" si="13"/>
        <v>0</v>
      </c>
      <c r="K82" s="39">
        <f t="shared" si="14"/>
        <v>0</v>
      </c>
      <c r="L82" s="40" t="e">
        <f t="shared" si="10"/>
        <v>#DIV/0!</v>
      </c>
    </row>
    <row r="83" spans="1:12" ht="15.75">
      <c r="A83" s="28">
        <v>3.7</v>
      </c>
      <c r="B83" s="9" t="s">
        <v>81</v>
      </c>
      <c r="C83" s="13" t="s">
        <v>75</v>
      </c>
      <c r="D83" s="13"/>
      <c r="E83" s="13"/>
      <c r="F83" s="13" t="e">
        <f t="shared" si="11"/>
        <v>#DIV/0!</v>
      </c>
      <c r="G83" s="13"/>
      <c r="H83" s="13">
        <f>H82/H18</f>
        <v>0</v>
      </c>
      <c r="I83" s="13" t="e">
        <f t="shared" si="12"/>
        <v>#DIV/0!</v>
      </c>
      <c r="J83" s="13">
        <f t="shared" si="13"/>
        <v>0</v>
      </c>
      <c r="K83" s="39">
        <f t="shared" si="14"/>
        <v>0</v>
      </c>
      <c r="L83" s="40" t="e">
        <f t="shared" si="10"/>
        <v>#DIV/0!</v>
      </c>
    </row>
    <row r="84" spans="1:12" ht="15.75">
      <c r="A84" s="28">
        <v>3.8</v>
      </c>
      <c r="B84" s="9" t="s">
        <v>80</v>
      </c>
      <c r="C84" s="13" t="s">
        <v>57</v>
      </c>
      <c r="D84" s="13"/>
      <c r="E84" s="13"/>
      <c r="F84" s="13" t="e">
        <f t="shared" si="11"/>
        <v>#DIV/0!</v>
      </c>
      <c r="G84" s="13"/>
      <c r="H84" s="13"/>
      <c r="I84" s="13" t="e">
        <f t="shared" si="12"/>
        <v>#DIV/0!</v>
      </c>
      <c r="J84" s="13">
        <f t="shared" si="13"/>
        <v>0</v>
      </c>
      <c r="K84" s="39">
        <f t="shared" si="14"/>
        <v>0</v>
      </c>
      <c r="L84" s="40" t="e">
        <f t="shared" si="10"/>
        <v>#DIV/0!</v>
      </c>
    </row>
    <row r="85" spans="1:12" ht="15.75">
      <c r="A85" s="28">
        <v>3.9</v>
      </c>
      <c r="B85" s="9" t="s">
        <v>276</v>
      </c>
      <c r="C85" s="13" t="s">
        <v>16</v>
      </c>
      <c r="D85" s="13"/>
      <c r="E85" s="13"/>
      <c r="F85" s="13" t="e">
        <f t="shared" si="11"/>
        <v>#DIV/0!</v>
      </c>
      <c r="G85" s="13"/>
      <c r="H85" s="13"/>
      <c r="I85" s="13" t="e">
        <f t="shared" si="12"/>
        <v>#DIV/0!</v>
      </c>
      <c r="J85" s="13">
        <f t="shared" si="13"/>
        <v>0</v>
      </c>
      <c r="K85" s="39">
        <f t="shared" si="14"/>
        <v>0</v>
      </c>
      <c r="L85" s="40" t="e">
        <f t="shared" si="10"/>
        <v>#DIV/0!</v>
      </c>
    </row>
    <row r="86" spans="1:12" ht="15.75">
      <c r="A86" s="28"/>
      <c r="B86" s="9"/>
      <c r="C86" s="13"/>
      <c r="D86" s="13"/>
      <c r="E86" s="13"/>
      <c r="F86" s="13"/>
      <c r="G86" s="13"/>
      <c r="H86" s="13"/>
      <c r="I86" s="13"/>
      <c r="J86" s="13">
        <f t="shared" si="13"/>
        <v>0</v>
      </c>
      <c r="K86" s="39">
        <f t="shared" si="14"/>
        <v>0</v>
      </c>
      <c r="L86" s="40"/>
    </row>
    <row r="87" spans="1:12" ht="31.5">
      <c r="A87" s="29">
        <v>3.2</v>
      </c>
      <c r="B87" s="4" t="s">
        <v>138</v>
      </c>
      <c r="C87" s="13"/>
      <c r="D87" s="13"/>
      <c r="E87" s="13"/>
      <c r="F87" s="13"/>
      <c r="G87" s="13"/>
      <c r="H87" s="13"/>
      <c r="I87" s="13"/>
      <c r="J87" s="13">
        <f t="shared" si="13"/>
        <v>0</v>
      </c>
      <c r="K87" s="39">
        <f t="shared" si="14"/>
        <v>0</v>
      </c>
      <c r="L87" s="40"/>
    </row>
    <row r="88" spans="1:12" ht="15.75">
      <c r="A88" s="29" t="s">
        <v>117</v>
      </c>
      <c r="B88" s="1" t="s">
        <v>33</v>
      </c>
      <c r="C88" s="13"/>
      <c r="D88" s="13"/>
      <c r="E88" s="13"/>
      <c r="F88" s="13" t="e">
        <f t="shared" si="11"/>
        <v>#DIV/0!</v>
      </c>
      <c r="G88" s="13"/>
      <c r="H88" s="13"/>
      <c r="I88" s="13" t="e">
        <f t="shared" si="12"/>
        <v>#DIV/0!</v>
      </c>
      <c r="J88" s="13">
        <f t="shared" si="13"/>
        <v>0</v>
      </c>
      <c r="K88" s="39">
        <f t="shared" si="14"/>
        <v>0</v>
      </c>
      <c r="L88" s="40" t="e">
        <f t="shared" si="10"/>
        <v>#DIV/0!</v>
      </c>
    </row>
    <row r="89" spans="1:12" ht="15.75">
      <c r="A89" s="29" t="s">
        <v>35</v>
      </c>
      <c r="B89" s="1" t="s">
        <v>8</v>
      </c>
      <c r="C89" s="13"/>
      <c r="D89" s="13"/>
      <c r="E89" s="13"/>
      <c r="F89" s="13" t="e">
        <f t="shared" si="11"/>
        <v>#DIV/0!</v>
      </c>
      <c r="G89" s="13"/>
      <c r="H89" s="13"/>
      <c r="I89" s="13" t="e">
        <f t="shared" si="12"/>
        <v>#DIV/0!</v>
      </c>
      <c r="J89" s="13">
        <f t="shared" si="13"/>
        <v>0</v>
      </c>
      <c r="K89" s="39">
        <f t="shared" si="14"/>
        <v>0</v>
      </c>
      <c r="L89" s="40" t="e">
        <f t="shared" si="10"/>
        <v>#DIV/0!</v>
      </c>
    </row>
    <row r="90" spans="1:12" ht="15.75">
      <c r="A90" s="29" t="s">
        <v>36</v>
      </c>
      <c r="B90" s="1" t="s">
        <v>9</v>
      </c>
      <c r="C90" s="13"/>
      <c r="D90" s="13"/>
      <c r="E90" s="13"/>
      <c r="F90" s="13" t="e">
        <f t="shared" si="11"/>
        <v>#DIV/0!</v>
      </c>
      <c r="G90" s="13"/>
      <c r="H90" s="13"/>
      <c r="I90" s="13" t="e">
        <f t="shared" si="12"/>
        <v>#DIV/0!</v>
      </c>
      <c r="J90" s="13">
        <f t="shared" si="13"/>
        <v>0</v>
      </c>
      <c r="K90" s="39">
        <f t="shared" si="14"/>
        <v>0</v>
      </c>
      <c r="L90" s="40" t="e">
        <f t="shared" si="10"/>
        <v>#DIV/0!</v>
      </c>
    </row>
    <row r="91" spans="1:12" ht="15.75">
      <c r="A91" s="29" t="s">
        <v>118</v>
      </c>
      <c r="B91" s="1" t="s">
        <v>10</v>
      </c>
      <c r="C91" s="13"/>
      <c r="D91" s="13"/>
      <c r="E91" s="13"/>
      <c r="F91" s="13" t="e">
        <f t="shared" si="11"/>
        <v>#DIV/0!</v>
      </c>
      <c r="G91" s="13"/>
      <c r="H91" s="13"/>
      <c r="I91" s="13" t="e">
        <f t="shared" si="12"/>
        <v>#DIV/0!</v>
      </c>
      <c r="J91" s="13">
        <f t="shared" si="13"/>
        <v>0</v>
      </c>
      <c r="K91" s="39">
        <f t="shared" si="14"/>
        <v>0</v>
      </c>
      <c r="L91" s="40" t="e">
        <f t="shared" si="10"/>
        <v>#DIV/0!</v>
      </c>
    </row>
    <row r="92" spans="1:12" ht="15.75">
      <c r="A92" s="29"/>
      <c r="B92" s="1"/>
      <c r="C92" s="13"/>
      <c r="D92" s="13"/>
      <c r="E92" s="13"/>
      <c r="F92" s="13"/>
      <c r="G92" s="13"/>
      <c r="H92" s="13"/>
      <c r="I92" s="13"/>
      <c r="J92" s="13">
        <f t="shared" si="13"/>
        <v>0</v>
      </c>
      <c r="K92" s="39">
        <f t="shared" si="14"/>
        <v>0</v>
      </c>
      <c r="L92" s="40"/>
    </row>
    <row r="93" spans="1:12" ht="15.75">
      <c r="A93" s="29">
        <v>3.3</v>
      </c>
      <c r="B93" s="2" t="s">
        <v>3</v>
      </c>
      <c r="C93" s="13"/>
      <c r="D93" s="13"/>
      <c r="E93" s="13"/>
      <c r="F93" s="13"/>
      <c r="G93" s="13"/>
      <c r="H93" s="13"/>
      <c r="I93" s="13"/>
      <c r="J93" s="13">
        <f t="shared" si="13"/>
        <v>0</v>
      </c>
      <c r="K93" s="39">
        <f t="shared" si="14"/>
        <v>0</v>
      </c>
      <c r="L93" s="40"/>
    </row>
    <row r="94" spans="1:12" ht="15.75">
      <c r="A94" s="29" t="s">
        <v>119</v>
      </c>
      <c r="B94" s="2" t="s">
        <v>28</v>
      </c>
      <c r="C94" s="13"/>
      <c r="D94" s="13"/>
      <c r="E94" s="13"/>
      <c r="F94" s="13"/>
      <c r="G94" s="13"/>
      <c r="H94" s="13"/>
      <c r="I94" s="13"/>
      <c r="J94" s="13">
        <f t="shared" si="13"/>
        <v>0</v>
      </c>
      <c r="K94" s="39">
        <f t="shared" si="14"/>
        <v>0</v>
      </c>
      <c r="L94" s="40"/>
    </row>
    <row r="95" spans="1:12" ht="15.75">
      <c r="A95" s="29" t="s">
        <v>120</v>
      </c>
      <c r="B95" s="1" t="s">
        <v>29</v>
      </c>
      <c r="C95" s="13"/>
      <c r="D95" s="13"/>
      <c r="E95" s="13"/>
      <c r="F95" s="13" t="e">
        <f t="shared" si="11"/>
        <v>#DIV/0!</v>
      </c>
      <c r="G95" s="13"/>
      <c r="H95" s="13"/>
      <c r="I95" s="13" t="e">
        <f t="shared" si="12"/>
        <v>#DIV/0!</v>
      </c>
      <c r="J95" s="13">
        <f t="shared" si="13"/>
        <v>0</v>
      </c>
      <c r="K95" s="39">
        <f t="shared" si="14"/>
        <v>0</v>
      </c>
      <c r="L95" s="40" t="e">
        <f t="shared" si="10"/>
        <v>#DIV/0!</v>
      </c>
    </row>
    <row r="96" spans="1:12" ht="15.75">
      <c r="A96" s="29" t="s">
        <v>121</v>
      </c>
      <c r="B96" s="1" t="s">
        <v>30</v>
      </c>
      <c r="C96" s="13"/>
      <c r="D96" s="13"/>
      <c r="E96" s="13"/>
      <c r="F96" s="13" t="e">
        <f t="shared" si="11"/>
        <v>#DIV/0!</v>
      </c>
      <c r="G96" s="13"/>
      <c r="H96" s="13"/>
      <c r="I96" s="13" t="e">
        <f t="shared" si="12"/>
        <v>#DIV/0!</v>
      </c>
      <c r="J96" s="13">
        <f t="shared" si="13"/>
        <v>0</v>
      </c>
      <c r="K96" s="39">
        <f t="shared" si="14"/>
        <v>0</v>
      </c>
      <c r="L96" s="40" t="e">
        <f t="shared" si="10"/>
        <v>#DIV/0!</v>
      </c>
    </row>
    <row r="97" spans="1:12" ht="15.75">
      <c r="A97" s="29" t="s">
        <v>122</v>
      </c>
      <c r="B97" s="1" t="s">
        <v>31</v>
      </c>
      <c r="C97" s="13"/>
      <c r="D97" s="13"/>
      <c r="E97" s="13"/>
      <c r="F97" s="13" t="e">
        <f t="shared" si="11"/>
        <v>#DIV/0!</v>
      </c>
      <c r="G97" s="13"/>
      <c r="H97" s="13"/>
      <c r="I97" s="13" t="e">
        <f t="shared" si="12"/>
        <v>#DIV/0!</v>
      </c>
      <c r="J97" s="13">
        <f t="shared" si="13"/>
        <v>0</v>
      </c>
      <c r="K97" s="39">
        <f t="shared" si="14"/>
        <v>0</v>
      </c>
      <c r="L97" s="40" t="e">
        <f t="shared" si="10"/>
        <v>#DIV/0!</v>
      </c>
    </row>
    <row r="98" spans="1:12" ht="15.75">
      <c r="A98" s="29" t="s">
        <v>123</v>
      </c>
      <c r="B98" s="1" t="s">
        <v>32</v>
      </c>
      <c r="C98" s="13"/>
      <c r="D98" s="13"/>
      <c r="E98" s="13"/>
      <c r="F98" s="13" t="e">
        <f t="shared" si="11"/>
        <v>#DIV/0!</v>
      </c>
      <c r="G98" s="13"/>
      <c r="H98" s="13"/>
      <c r="I98" s="13" t="e">
        <f t="shared" si="12"/>
        <v>#DIV/0!</v>
      </c>
      <c r="J98" s="13">
        <f t="shared" si="13"/>
        <v>0</v>
      </c>
      <c r="K98" s="39">
        <f t="shared" si="14"/>
        <v>0</v>
      </c>
      <c r="L98" s="40" t="e">
        <f t="shared" si="10"/>
        <v>#DIV/0!</v>
      </c>
    </row>
    <row r="99" spans="1:12" ht="15.75">
      <c r="A99" s="29"/>
      <c r="B99" s="1"/>
      <c r="C99" s="13"/>
      <c r="D99" s="13"/>
      <c r="E99" s="13"/>
      <c r="F99" s="13"/>
      <c r="G99" s="13"/>
      <c r="H99" s="13"/>
      <c r="I99" s="13"/>
      <c r="J99" s="13">
        <f t="shared" si="13"/>
        <v>0</v>
      </c>
      <c r="K99" s="39">
        <f t="shared" si="14"/>
        <v>0</v>
      </c>
      <c r="L99" s="40"/>
    </row>
    <row r="100" spans="1:12" ht="15.75">
      <c r="A100" s="13">
        <v>3.4</v>
      </c>
      <c r="B100" s="3" t="s">
        <v>94</v>
      </c>
      <c r="C100" s="13"/>
      <c r="D100" s="13"/>
      <c r="E100" s="13"/>
      <c r="F100" s="13"/>
      <c r="G100" s="13"/>
      <c r="H100" s="13"/>
      <c r="I100" s="13"/>
      <c r="J100" s="13">
        <f t="shared" si="13"/>
        <v>0</v>
      </c>
      <c r="K100" s="39">
        <f t="shared" si="14"/>
        <v>0</v>
      </c>
      <c r="L100" s="40"/>
    </row>
    <row r="101" spans="1:12" ht="35.25" customHeight="1">
      <c r="A101" s="29" t="s">
        <v>37</v>
      </c>
      <c r="B101" s="30" t="s">
        <v>139</v>
      </c>
      <c r="C101" s="13" t="s">
        <v>27</v>
      </c>
      <c r="D101" s="13">
        <v>30</v>
      </c>
      <c r="E101" s="13">
        <v>32</v>
      </c>
      <c r="F101" s="13">
        <f t="shared" si="11"/>
        <v>106.66666666666667</v>
      </c>
      <c r="G101" s="114">
        <v>30</v>
      </c>
      <c r="H101" s="114">
        <v>39</v>
      </c>
      <c r="I101" s="13">
        <f t="shared" si="12"/>
        <v>130</v>
      </c>
      <c r="J101" s="13">
        <f t="shared" si="13"/>
        <v>60</v>
      </c>
      <c r="K101" s="39">
        <f t="shared" si="14"/>
        <v>71</v>
      </c>
      <c r="L101" s="40">
        <f t="shared" si="10"/>
        <v>118.33333333333333</v>
      </c>
    </row>
    <row r="102" spans="1:12" ht="15.75">
      <c r="A102" s="29" t="s">
        <v>38</v>
      </c>
      <c r="B102" s="13" t="s">
        <v>140</v>
      </c>
      <c r="C102" s="13"/>
      <c r="D102" s="13">
        <v>20</v>
      </c>
      <c r="E102" s="13">
        <v>20</v>
      </c>
      <c r="F102" s="13">
        <f t="shared" si="11"/>
        <v>100</v>
      </c>
      <c r="G102" s="114">
        <v>20</v>
      </c>
      <c r="H102" s="114">
        <v>17</v>
      </c>
      <c r="I102" s="13">
        <f t="shared" si="12"/>
        <v>85</v>
      </c>
      <c r="J102" s="13">
        <f t="shared" si="13"/>
        <v>40</v>
      </c>
      <c r="K102" s="39">
        <f t="shared" si="14"/>
        <v>37</v>
      </c>
      <c r="L102" s="40">
        <f t="shared" si="10"/>
        <v>92.5</v>
      </c>
    </row>
    <row r="103" spans="1:12" ht="15.75">
      <c r="A103" s="29" t="s">
        <v>39</v>
      </c>
      <c r="B103" s="113" t="s">
        <v>6</v>
      </c>
      <c r="C103" s="13"/>
      <c r="D103" s="13">
        <v>6</v>
      </c>
      <c r="E103" s="13">
        <v>8</v>
      </c>
      <c r="F103" s="13">
        <f t="shared" si="11"/>
        <v>133.33333333333331</v>
      </c>
      <c r="G103" s="114">
        <v>8</v>
      </c>
      <c r="H103" s="114">
        <v>7</v>
      </c>
      <c r="I103" s="13">
        <f t="shared" si="12"/>
        <v>87.5</v>
      </c>
      <c r="J103" s="13">
        <f t="shared" si="13"/>
        <v>14</v>
      </c>
      <c r="K103" s="39">
        <f t="shared" si="14"/>
        <v>15</v>
      </c>
      <c r="L103" s="40">
        <f t="shared" si="10"/>
        <v>107.14285714285714</v>
      </c>
    </row>
    <row r="104" spans="1:12" ht="15.75">
      <c r="A104" s="29" t="s">
        <v>40</v>
      </c>
      <c r="B104" s="113" t="s">
        <v>5</v>
      </c>
      <c r="C104" s="13"/>
      <c r="D104" s="13">
        <v>14</v>
      </c>
      <c r="E104" s="13">
        <v>12</v>
      </c>
      <c r="F104" s="13">
        <f t="shared" si="11"/>
        <v>85.71428571428571</v>
      </c>
      <c r="G104" s="114">
        <v>12</v>
      </c>
      <c r="H104" s="114">
        <v>10</v>
      </c>
      <c r="I104" s="13">
        <f t="shared" si="12"/>
        <v>83.33333333333334</v>
      </c>
      <c r="J104" s="13">
        <f t="shared" si="13"/>
        <v>26</v>
      </c>
      <c r="K104" s="39">
        <f t="shared" si="14"/>
        <v>22</v>
      </c>
      <c r="L104" s="40">
        <f t="shared" si="10"/>
        <v>84.61538461538461</v>
      </c>
    </row>
    <row r="105" spans="1:12" ht="15.75">
      <c r="A105" s="29"/>
      <c r="B105" s="14"/>
      <c r="C105" s="13"/>
      <c r="D105" s="13"/>
      <c r="E105" s="13"/>
      <c r="F105" s="13"/>
      <c r="G105" s="13"/>
      <c r="H105" s="13"/>
      <c r="I105" s="13"/>
      <c r="J105" s="13">
        <f t="shared" si="13"/>
        <v>0</v>
      </c>
      <c r="K105" s="39">
        <f t="shared" si="14"/>
        <v>0</v>
      </c>
      <c r="L105" s="40"/>
    </row>
    <row r="106" spans="1:12" ht="31.5">
      <c r="A106" s="13">
        <v>3.5</v>
      </c>
      <c r="B106" s="3" t="s">
        <v>141</v>
      </c>
      <c r="C106" s="13"/>
      <c r="D106" s="13"/>
      <c r="E106" s="13"/>
      <c r="F106" s="13"/>
      <c r="G106" s="13"/>
      <c r="H106" s="13"/>
      <c r="I106" s="13"/>
      <c r="J106" s="13">
        <f t="shared" si="13"/>
        <v>0</v>
      </c>
      <c r="K106" s="39">
        <f t="shared" si="14"/>
        <v>0</v>
      </c>
      <c r="L106" s="40"/>
    </row>
    <row r="107" spans="1:12" ht="15.75">
      <c r="A107" s="29" t="s">
        <v>41</v>
      </c>
      <c r="B107" s="15" t="s">
        <v>86</v>
      </c>
      <c r="C107" s="13" t="s">
        <v>87</v>
      </c>
      <c r="D107" s="13"/>
      <c r="E107" s="13"/>
      <c r="F107" s="13" t="e">
        <f t="shared" si="11"/>
        <v>#DIV/0!</v>
      </c>
      <c r="G107" s="13"/>
      <c r="H107" s="13"/>
      <c r="I107" s="13" t="e">
        <f t="shared" si="12"/>
        <v>#DIV/0!</v>
      </c>
      <c r="J107" s="13">
        <f t="shared" si="13"/>
        <v>0</v>
      </c>
      <c r="K107" s="39">
        <f t="shared" si="14"/>
        <v>0</v>
      </c>
      <c r="L107" s="40" t="e">
        <f t="shared" si="10"/>
        <v>#DIV/0!</v>
      </c>
    </row>
    <row r="108" spans="1:12" ht="15.75">
      <c r="A108" s="29" t="s">
        <v>124</v>
      </c>
      <c r="B108" s="15" t="s">
        <v>88</v>
      </c>
      <c r="C108" s="13" t="s">
        <v>85</v>
      </c>
      <c r="D108" s="13"/>
      <c r="E108" s="13"/>
      <c r="F108" s="13" t="e">
        <f t="shared" si="11"/>
        <v>#DIV/0!</v>
      </c>
      <c r="G108" s="13"/>
      <c r="H108" s="13"/>
      <c r="I108" s="13" t="e">
        <f t="shared" si="12"/>
        <v>#DIV/0!</v>
      </c>
      <c r="J108" s="13">
        <f t="shared" si="13"/>
        <v>0</v>
      </c>
      <c r="K108" s="39">
        <f t="shared" si="14"/>
        <v>0</v>
      </c>
      <c r="L108" s="40" t="e">
        <f t="shared" si="10"/>
        <v>#DIV/0!</v>
      </c>
    </row>
    <row r="109" spans="1:12" ht="15.75">
      <c r="A109" s="29" t="s">
        <v>125</v>
      </c>
      <c r="B109" s="15" t="s">
        <v>95</v>
      </c>
      <c r="C109" s="13" t="s">
        <v>85</v>
      </c>
      <c r="D109" s="13"/>
      <c r="E109" s="13"/>
      <c r="F109" s="13" t="e">
        <f t="shared" si="11"/>
        <v>#DIV/0!</v>
      </c>
      <c r="G109" s="13"/>
      <c r="H109" s="13"/>
      <c r="I109" s="13" t="e">
        <f t="shared" si="12"/>
        <v>#DIV/0!</v>
      </c>
      <c r="J109" s="13">
        <f t="shared" si="13"/>
        <v>0</v>
      </c>
      <c r="K109" s="39">
        <f t="shared" si="14"/>
        <v>0</v>
      </c>
      <c r="L109" s="40" t="e">
        <f t="shared" si="10"/>
        <v>#DIV/0!</v>
      </c>
    </row>
    <row r="110" spans="1:12" ht="15.75">
      <c r="A110" s="29" t="s">
        <v>126</v>
      </c>
      <c r="B110" s="15" t="s">
        <v>96</v>
      </c>
      <c r="C110" s="13" t="s">
        <v>85</v>
      </c>
      <c r="D110" s="13"/>
      <c r="E110" s="13"/>
      <c r="F110" s="13" t="e">
        <f t="shared" si="11"/>
        <v>#DIV/0!</v>
      </c>
      <c r="G110" s="13"/>
      <c r="H110" s="13"/>
      <c r="I110" s="13" t="e">
        <f t="shared" si="12"/>
        <v>#DIV/0!</v>
      </c>
      <c r="J110" s="13">
        <f t="shared" si="13"/>
        <v>0</v>
      </c>
      <c r="K110" s="39">
        <f t="shared" si="14"/>
        <v>0</v>
      </c>
      <c r="L110" s="40" t="e">
        <f t="shared" si="10"/>
        <v>#DIV/0!</v>
      </c>
    </row>
    <row r="111" spans="1:12" ht="31.5">
      <c r="A111" s="29" t="s">
        <v>127</v>
      </c>
      <c r="B111" s="15" t="s">
        <v>84</v>
      </c>
      <c r="C111" s="13" t="s">
        <v>16</v>
      </c>
      <c r="D111" s="13"/>
      <c r="E111" s="13"/>
      <c r="F111" s="13" t="e">
        <f t="shared" si="11"/>
        <v>#DIV/0!</v>
      </c>
      <c r="G111" s="13"/>
      <c r="H111" s="13"/>
      <c r="I111" s="13" t="e">
        <f t="shared" si="12"/>
        <v>#DIV/0!</v>
      </c>
      <c r="J111" s="13">
        <f t="shared" si="13"/>
        <v>0</v>
      </c>
      <c r="K111" s="39">
        <f t="shared" si="14"/>
        <v>0</v>
      </c>
      <c r="L111" s="40" t="e">
        <f t="shared" si="10"/>
        <v>#DIV/0!</v>
      </c>
    </row>
    <row r="112" spans="1:12" ht="15.75">
      <c r="A112" s="29" t="s">
        <v>128</v>
      </c>
      <c r="B112" s="15" t="s">
        <v>82</v>
      </c>
      <c r="C112" s="13" t="s">
        <v>54</v>
      </c>
      <c r="D112" s="13"/>
      <c r="E112" s="13"/>
      <c r="F112" s="13" t="e">
        <f t="shared" si="11"/>
        <v>#DIV/0!</v>
      </c>
      <c r="G112" s="13"/>
      <c r="H112" s="13"/>
      <c r="I112" s="13" t="e">
        <f t="shared" si="12"/>
        <v>#DIV/0!</v>
      </c>
      <c r="J112" s="13">
        <f t="shared" si="13"/>
        <v>0</v>
      </c>
      <c r="K112" s="39">
        <f t="shared" si="14"/>
        <v>0</v>
      </c>
      <c r="L112" s="40" t="e">
        <f t="shared" si="10"/>
        <v>#DIV/0!</v>
      </c>
    </row>
    <row r="113" spans="1:12" ht="15.75">
      <c r="A113" s="29" t="s">
        <v>129</v>
      </c>
      <c r="B113" s="15" t="s">
        <v>83</v>
      </c>
      <c r="C113" s="13" t="s">
        <v>85</v>
      </c>
      <c r="D113" s="13"/>
      <c r="E113" s="13"/>
      <c r="F113" s="13" t="e">
        <f t="shared" si="11"/>
        <v>#DIV/0!</v>
      </c>
      <c r="G113" s="13"/>
      <c r="H113" s="13"/>
      <c r="I113" s="13" t="e">
        <f t="shared" si="12"/>
        <v>#DIV/0!</v>
      </c>
      <c r="J113" s="13">
        <f t="shared" si="13"/>
        <v>0</v>
      </c>
      <c r="K113" s="39">
        <f t="shared" si="14"/>
        <v>0</v>
      </c>
      <c r="L113" s="40" t="e">
        <f t="shared" si="10"/>
        <v>#DIV/0!</v>
      </c>
    </row>
    <row r="114" spans="1:12" ht="15.75">
      <c r="A114" s="90"/>
      <c r="B114" s="91" t="s">
        <v>292</v>
      </c>
      <c r="C114" s="92" t="s">
        <v>293</v>
      </c>
      <c r="D114" s="92"/>
      <c r="E114" s="92"/>
      <c r="F114" s="92"/>
      <c r="G114" s="92"/>
      <c r="H114" s="92"/>
      <c r="I114" s="92"/>
      <c r="J114" s="92"/>
      <c r="K114" s="92"/>
      <c r="L114" s="93"/>
    </row>
  </sheetData>
  <sheetProtection/>
  <mergeCells count="2">
    <mergeCell ref="C2:L2"/>
    <mergeCell ref="C4:P4"/>
  </mergeCells>
  <printOptions/>
  <pageMargins left="0.75" right="0.75" top="1" bottom="1" header="0.5" footer="0.5"/>
  <pageSetup horizontalDpi="600" verticalDpi="600" orientation="portrait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E1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2" width="9.140625" style="44" customWidth="1"/>
    <col min="3" max="3" width="47.7109375" style="44" customWidth="1"/>
    <col min="4" max="4" width="21.140625" style="44" bestFit="1" customWidth="1"/>
    <col min="5" max="5" width="22.57421875" style="44" customWidth="1"/>
    <col min="6" max="16384" width="9.140625" style="44" customWidth="1"/>
  </cols>
  <sheetData>
    <row r="1" ht="15"/>
    <row r="2" ht="15"/>
    <row r="3" ht="15"/>
    <row r="4" ht="15"/>
    <row r="5" ht="15"/>
    <row r="6" spans="2:5" ht="45">
      <c r="B6" s="79" t="s">
        <v>203</v>
      </c>
      <c r="C6" s="79" t="s">
        <v>204</v>
      </c>
      <c r="D6" s="80" t="s">
        <v>205</v>
      </c>
      <c r="E6" s="80" t="s">
        <v>206</v>
      </c>
    </row>
    <row r="7" spans="2:5" ht="15">
      <c r="B7" s="78">
        <v>1</v>
      </c>
      <c r="C7" s="42" t="s">
        <v>212</v>
      </c>
      <c r="D7" s="43">
        <f>'quarterly Progress report'!I13</f>
        <v>98.72727272727273</v>
      </c>
      <c r="E7" s="43">
        <f>'quarterly Progress report'!L13</f>
        <v>98.72727272727273</v>
      </c>
    </row>
    <row r="8" spans="2:5" ht="33.75" customHeight="1">
      <c r="B8" s="45">
        <v>2</v>
      </c>
      <c r="C8" s="46" t="s">
        <v>211</v>
      </c>
      <c r="D8" s="42">
        <f>'quarterly Progress report'!I45</f>
        <v>123.049</v>
      </c>
      <c r="E8" s="42">
        <f>'quarterly Progress report'!L45</f>
        <v>123.049</v>
      </c>
    </row>
    <row r="9" spans="2:5" ht="30">
      <c r="B9" s="45">
        <v>4</v>
      </c>
      <c r="C9" s="46" t="s">
        <v>239</v>
      </c>
      <c r="D9" s="42">
        <f>'quarterly Progress report'!I18</f>
        <v>60</v>
      </c>
      <c r="E9" s="42">
        <f>'quarterly Progress report'!L18</f>
        <v>70.55555555555556</v>
      </c>
    </row>
    <row r="10" spans="2:5" ht="21" customHeight="1">
      <c r="B10" s="78">
        <v>5</v>
      </c>
      <c r="C10" s="46" t="s">
        <v>207</v>
      </c>
      <c r="D10" s="42">
        <f>'quarterly Progress report'!I34</f>
        <v>90.9090909090909</v>
      </c>
      <c r="E10" s="42">
        <f>'quarterly Progress report'!L34</f>
        <v>95.77464788732394</v>
      </c>
    </row>
    <row r="11" spans="2:5" ht="21" customHeight="1">
      <c r="B11" s="45">
        <v>6</v>
      </c>
      <c r="C11" s="46" t="s">
        <v>65</v>
      </c>
      <c r="D11" s="42">
        <f>'quarterly Progress report'!I51</f>
        <v>100</v>
      </c>
      <c r="E11" s="42">
        <f>'quarterly Progress report'!L51</f>
        <v>100</v>
      </c>
    </row>
    <row r="12" spans="2:5" ht="29.25" customHeight="1">
      <c r="B12" s="78">
        <v>7</v>
      </c>
      <c r="C12" s="46" t="s">
        <v>66</v>
      </c>
      <c r="D12" s="42">
        <f>'quarterly Progress report'!I52</f>
        <v>100</v>
      </c>
      <c r="E12" s="42">
        <f>'quarterly Progress report'!L52</f>
        <v>100</v>
      </c>
    </row>
    <row r="13" spans="2:5" ht="21" customHeight="1">
      <c r="B13" s="45">
        <v>8</v>
      </c>
      <c r="C13" s="47" t="s">
        <v>70</v>
      </c>
      <c r="D13" s="42">
        <f>'quarterly Progress report'!I54</f>
        <v>40</v>
      </c>
      <c r="E13" s="42">
        <f>'quarterly Progress report'!L54</f>
        <v>66.66666666666666</v>
      </c>
    </row>
    <row r="14" spans="2:5" ht="33" customHeight="1">
      <c r="B14" s="78">
        <v>9</v>
      </c>
      <c r="C14" s="47" t="s">
        <v>71</v>
      </c>
      <c r="D14" s="42" t="e">
        <f>'quarterly Progress report'!I55</f>
        <v>#DIV/0!</v>
      </c>
      <c r="E14" s="42">
        <f>'quarterly Progress report'!L55</f>
        <v>100</v>
      </c>
    </row>
    <row r="15" spans="2:5" ht="33.75" customHeight="1">
      <c r="B15" s="45">
        <v>10</v>
      </c>
      <c r="C15" s="47" t="s">
        <v>72</v>
      </c>
      <c r="D15" s="42">
        <f>'quarterly Progress report'!I56</f>
        <v>100</v>
      </c>
      <c r="E15" s="42">
        <f>'quarterly Progress report'!L56</f>
        <v>100</v>
      </c>
    </row>
    <row r="16" spans="2:5" ht="50.25" customHeight="1">
      <c r="B16" s="78">
        <v>11</v>
      </c>
      <c r="C16" s="48" t="s">
        <v>208</v>
      </c>
      <c r="D16" s="42">
        <f>'quarterly Progress report'!I101</f>
        <v>130</v>
      </c>
      <c r="E16" s="42">
        <f>'quarterly Progress report'!L101</f>
        <v>118.33333333333333</v>
      </c>
    </row>
    <row r="17" spans="2:5" ht="30">
      <c r="B17" s="45">
        <v>12</v>
      </c>
      <c r="C17" s="43" t="s">
        <v>73</v>
      </c>
      <c r="D17" s="42" t="e">
        <f>'quarterly Progress report'!I77</f>
        <v>#DIV/0!</v>
      </c>
      <c r="E17" s="42" t="e">
        <f>'quarterly Progress report'!L77</f>
        <v>#DIV/0!</v>
      </c>
    </row>
    <row r="18" spans="2:5" ht="30">
      <c r="B18" s="78">
        <v>13</v>
      </c>
      <c r="C18" s="43" t="s">
        <v>74</v>
      </c>
      <c r="D18" s="42" t="e">
        <f>'quarterly Progress report'!I78</f>
        <v>#DIV/0!</v>
      </c>
      <c r="E18" s="42" t="e">
        <f>'quarterly Progress report'!L78</f>
        <v>#DIV/0!</v>
      </c>
    </row>
    <row r="19" spans="2:5" ht="15">
      <c r="B19" s="45">
        <v>14</v>
      </c>
      <c r="C19" s="46" t="s">
        <v>11</v>
      </c>
      <c r="D19" s="42" t="e">
        <f>'quarterly Progress report'!I85</f>
        <v>#DIV/0!</v>
      </c>
      <c r="E19" s="42" t="e">
        <f>'quarterly Progress report'!L85</f>
        <v>#DIV/0!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="77" zoomScaleNormal="77" zoomScalePageLayoutView="0" workbookViewId="0" topLeftCell="A43">
      <selection activeCell="C59" sqref="C59"/>
    </sheetView>
  </sheetViews>
  <sheetFormatPr defaultColWidth="9.140625" defaultRowHeight="12.75"/>
  <cols>
    <col min="1" max="1" width="7.28125" style="142" customWidth="1"/>
    <col min="2" max="2" width="37.140625" style="53" customWidth="1"/>
    <col min="3" max="3" width="14.140625" style="53" customWidth="1"/>
    <col min="4" max="4" width="13.7109375" style="53" customWidth="1"/>
    <col min="5" max="5" width="14.140625" style="53" customWidth="1"/>
    <col min="6" max="6" width="13.57421875" style="53" customWidth="1"/>
    <col min="7" max="7" width="15.140625" style="53" bestFit="1" customWidth="1"/>
    <col min="8" max="9" width="13.140625" style="53" customWidth="1"/>
    <col min="10" max="10" width="13.421875" style="53" customWidth="1"/>
    <col min="11" max="11" width="14.00390625" style="120" bestFit="1" customWidth="1"/>
    <col min="12" max="12" width="15.57421875" style="53" customWidth="1"/>
    <col min="13" max="13" width="21.421875" style="53" customWidth="1"/>
    <col min="14" max="16384" width="9.140625" style="53" customWidth="1"/>
  </cols>
  <sheetData>
    <row r="1" spans="1:10" ht="36" customHeight="1">
      <c r="A1" s="248" t="s">
        <v>358</v>
      </c>
      <c r="B1" s="249"/>
      <c r="C1" s="249"/>
      <c r="D1" s="249"/>
      <c r="E1" s="249"/>
      <c r="F1" s="249"/>
      <c r="G1" s="249"/>
      <c r="H1" s="249"/>
      <c r="I1" s="249"/>
      <c r="J1" s="249"/>
    </row>
    <row r="2" ht="24" customHeight="1">
      <c r="A2" s="121" t="s">
        <v>359</v>
      </c>
    </row>
    <row r="3" spans="1:10" ht="12.75">
      <c r="A3" s="250" t="s">
        <v>360</v>
      </c>
      <c r="B3" s="252" t="s">
        <v>153</v>
      </c>
      <c r="C3" s="247" t="s">
        <v>195</v>
      </c>
      <c r="D3" s="247" t="s">
        <v>199</v>
      </c>
      <c r="E3" s="247" t="s">
        <v>196</v>
      </c>
      <c r="F3" s="247" t="s">
        <v>197</v>
      </c>
      <c r="G3" s="247" t="s">
        <v>200</v>
      </c>
      <c r="H3" s="247" t="s">
        <v>201</v>
      </c>
      <c r="I3" s="247" t="s">
        <v>202</v>
      </c>
      <c r="J3" s="247" t="s">
        <v>198</v>
      </c>
    </row>
    <row r="4" spans="1:10" ht="95.25" customHeight="1">
      <c r="A4" s="251"/>
      <c r="B4" s="252"/>
      <c r="C4" s="247"/>
      <c r="D4" s="247"/>
      <c r="E4" s="247"/>
      <c r="F4" s="247"/>
      <c r="G4" s="247"/>
      <c r="H4" s="247"/>
      <c r="I4" s="247"/>
      <c r="J4" s="247"/>
    </row>
    <row r="5" spans="1:11" s="126" customFormat="1" ht="19.5" customHeight="1">
      <c r="A5" s="122">
        <v>100</v>
      </c>
      <c r="B5" s="123" t="s">
        <v>154</v>
      </c>
      <c r="C5" s="124">
        <f>SUM(C6:C9)</f>
        <v>550000</v>
      </c>
      <c r="D5" s="124">
        <f>SUM(D6:D9)</f>
        <v>444370</v>
      </c>
      <c r="E5" s="125">
        <f>IF(C5&gt;0,SUM(D5/C5*100),"")</f>
        <v>80.79454545454546</v>
      </c>
      <c r="F5" s="124">
        <f>SUM(F6:F9)</f>
        <v>5630</v>
      </c>
      <c r="G5" s="124">
        <f>SUM(G6:G9)</f>
        <v>0</v>
      </c>
      <c r="H5" s="125">
        <f>IF(G5&gt;0,SUM(G5/F5*100),"")</f>
      </c>
      <c r="I5" s="124">
        <f>SUM(I6:I9)</f>
        <v>105630</v>
      </c>
      <c r="J5" s="125">
        <f>IF(C5&gt;0,SUM(I5/C5*100),"")</f>
        <v>19.205454545454543</v>
      </c>
      <c r="K5" s="120"/>
    </row>
    <row r="6" spans="1:12" ht="19.5" customHeight="1">
      <c r="A6" s="127">
        <v>101</v>
      </c>
      <c r="B6" s="128" t="s">
        <v>155</v>
      </c>
      <c r="C6" s="129">
        <f>'[2]deficit finance'!F13</f>
        <v>150000</v>
      </c>
      <c r="D6" s="129">
        <f>'[2]deficit finance'!G13</f>
        <v>144370</v>
      </c>
      <c r="E6" s="130">
        <f aca="true" t="shared" si="0" ref="E6:E52">IF(C6&gt;0,SUM(D6/C6*100),"")</f>
        <v>96.24666666666667</v>
      </c>
      <c r="F6" s="129">
        <f>VLOOKUP(A6,'[2]deficit finance'!$A$12:$Y$61,10)</f>
        <v>5630</v>
      </c>
      <c r="G6" s="129">
        <v>0</v>
      </c>
      <c r="H6" s="130">
        <f aca="true" t="shared" si="1" ref="H6:H53">IF(G6&gt;0,SUM(G6/F6*100),"")</f>
      </c>
      <c r="I6" s="129">
        <f>VLOOKUP(A6,'[2]deficit finance'!$A$12:$Y$61,12)</f>
        <v>5630</v>
      </c>
      <c r="J6" s="130">
        <f aca="true" t="shared" si="2" ref="J6:J53">IF(C6&gt;0,SUM(I6/C6*100),"")</f>
        <v>3.7533333333333334</v>
      </c>
      <c r="L6" s="131"/>
    </row>
    <row r="7" spans="1:12" ht="19.5" customHeight="1">
      <c r="A7" s="127">
        <v>102</v>
      </c>
      <c r="B7" s="128" t="s">
        <v>156</v>
      </c>
      <c r="C7" s="129">
        <f>'[2]deficit finance'!F14</f>
        <v>200000</v>
      </c>
      <c r="D7" s="129">
        <f>'[2]deficit finance'!G14</f>
        <v>200000</v>
      </c>
      <c r="E7" s="130">
        <f t="shared" si="0"/>
        <v>100</v>
      </c>
      <c r="F7" s="129">
        <f>VLOOKUP(A7,'[2]deficit finance'!$A$12:$Y$61,10)</f>
        <v>0</v>
      </c>
      <c r="G7" s="129">
        <v>0</v>
      </c>
      <c r="H7" s="130">
        <f t="shared" si="1"/>
      </c>
      <c r="I7" s="129">
        <f>VLOOKUP(A7,'[2]deficit finance'!$A$12:$Y$61,12)</f>
        <v>0</v>
      </c>
      <c r="J7" s="130">
        <f t="shared" si="2"/>
        <v>0</v>
      </c>
      <c r="L7" s="131"/>
    </row>
    <row r="8" spans="1:12" ht="19.5" customHeight="1">
      <c r="A8" s="127">
        <v>103</v>
      </c>
      <c r="B8" s="128" t="s">
        <v>157</v>
      </c>
      <c r="C8" s="129">
        <f>'[2]deficit finance'!F15</f>
        <v>100000</v>
      </c>
      <c r="D8" s="129">
        <f>'[2]deficit finance'!G15</f>
        <v>100000</v>
      </c>
      <c r="E8" s="130">
        <f t="shared" si="0"/>
        <v>100</v>
      </c>
      <c r="F8" s="129">
        <f>VLOOKUP(A8,'[2]deficit finance'!$A$12:$Y$61,10)</f>
        <v>0</v>
      </c>
      <c r="G8" s="129">
        <v>0</v>
      </c>
      <c r="H8" s="130">
        <f t="shared" si="1"/>
      </c>
      <c r="I8" s="129">
        <f>VLOOKUP(A8,'[2]deficit finance'!$A$12:$Y$61,12)</f>
        <v>0</v>
      </c>
      <c r="J8" s="130">
        <f t="shared" si="2"/>
        <v>0</v>
      </c>
      <c r="L8" s="131"/>
    </row>
    <row r="9" spans="1:12" ht="19.5" customHeight="1">
      <c r="A9" s="127">
        <v>104</v>
      </c>
      <c r="B9" s="128" t="s">
        <v>158</v>
      </c>
      <c r="C9" s="129">
        <f>'[2]deficit finance'!F16</f>
        <v>100000</v>
      </c>
      <c r="D9" s="129">
        <f>'[2]deficit finance'!G16</f>
        <v>0</v>
      </c>
      <c r="E9" s="130">
        <f t="shared" si="0"/>
        <v>0</v>
      </c>
      <c r="F9" s="129">
        <f>VLOOKUP(A9,'[2]deficit finance'!$A$12:$Y$61,10)</f>
        <v>0</v>
      </c>
      <c r="G9" s="129">
        <v>0</v>
      </c>
      <c r="H9" s="130">
        <f t="shared" si="1"/>
      </c>
      <c r="I9" s="129">
        <f>VLOOKUP(A9,'[2]deficit finance'!$A$12:$Y$61,12)</f>
        <v>100000</v>
      </c>
      <c r="J9" s="130">
        <f t="shared" si="2"/>
        <v>100</v>
      </c>
      <c r="L9" s="131"/>
    </row>
    <row r="10" spans="1:13" s="126" customFormat="1" ht="19.5" customHeight="1">
      <c r="A10" s="132">
        <v>200</v>
      </c>
      <c r="B10" s="133" t="s">
        <v>159</v>
      </c>
      <c r="C10" s="124">
        <f>SUM(C11:C13)</f>
        <v>1821340</v>
      </c>
      <c r="D10" s="124">
        <f>SUM(D11:D13)</f>
        <v>482875</v>
      </c>
      <c r="E10" s="125">
        <f>IF(C10&gt;0,SUM(D10/C10*100),"")</f>
        <v>26.512073528281377</v>
      </c>
      <c r="F10" s="124">
        <f>SUM(F11:F13)</f>
        <v>554125</v>
      </c>
      <c r="G10" s="124">
        <f>SUM(G11:G13)</f>
        <v>237000</v>
      </c>
      <c r="H10" s="125">
        <f>IF(G10&gt;0,SUM(G10/F10*100),"")</f>
        <v>42.770133092713735</v>
      </c>
      <c r="I10" s="124">
        <f>SUM(I11:I13)</f>
        <v>1101465</v>
      </c>
      <c r="J10" s="125">
        <f>IF(C10&gt;0,SUM(I10/C10*100),"")</f>
        <v>60.47552900611638</v>
      </c>
      <c r="K10" s="120"/>
      <c r="L10" s="131"/>
      <c r="M10" s="134"/>
    </row>
    <row r="11" spans="1:12" ht="19.5" customHeight="1">
      <c r="A11" s="127">
        <v>201</v>
      </c>
      <c r="B11" s="128" t="s">
        <v>160</v>
      </c>
      <c r="C11" s="129">
        <f>'[2]deficit finance'!F18</f>
        <v>531840</v>
      </c>
      <c r="D11" s="129">
        <f>'[2]deficit finance'!G18</f>
        <v>111875</v>
      </c>
      <c r="E11" s="130">
        <f t="shared" si="0"/>
        <v>21.035461793020456</v>
      </c>
      <c r="F11" s="129">
        <f>VLOOKUP(A11,'[2]deficit finance'!$A$12:$Y$61,10)</f>
        <v>175625</v>
      </c>
      <c r="G11" s="129">
        <v>0</v>
      </c>
      <c r="H11" s="130">
        <f t="shared" si="1"/>
      </c>
      <c r="I11" s="129">
        <f>VLOOKUP(A11,'[2]deficit finance'!$A$12:$Y$61,12)</f>
        <v>419965</v>
      </c>
      <c r="J11" s="130">
        <f t="shared" si="2"/>
        <v>78.96453820697954</v>
      </c>
      <c r="L11" s="131"/>
    </row>
    <row r="12" spans="1:12" ht="19.5" customHeight="1">
      <c r="A12" s="127">
        <v>202</v>
      </c>
      <c r="B12" s="128" t="s">
        <v>161</v>
      </c>
      <c r="C12" s="129">
        <f>'[2]deficit finance'!F19</f>
        <v>80000</v>
      </c>
      <c r="D12" s="129">
        <f>'[2]deficit finance'!G19</f>
        <v>0</v>
      </c>
      <c r="E12" s="130">
        <f t="shared" si="0"/>
        <v>0</v>
      </c>
      <c r="F12" s="129">
        <f>VLOOKUP(A12,'[2]deficit finance'!$A$12:$Y$61,10)</f>
        <v>40000</v>
      </c>
      <c r="G12" s="129">
        <v>0</v>
      </c>
      <c r="H12" s="130">
        <f t="shared" si="1"/>
      </c>
      <c r="I12" s="129">
        <f>VLOOKUP(A12,'[2]deficit finance'!$A$12:$Y$61,12)</f>
        <v>80000</v>
      </c>
      <c r="J12" s="130">
        <f t="shared" si="2"/>
        <v>100</v>
      </c>
      <c r="L12" s="131"/>
    </row>
    <row r="13" spans="1:12" ht="19.5" customHeight="1">
      <c r="A13" s="127">
        <v>203</v>
      </c>
      <c r="B13" s="128" t="s">
        <v>162</v>
      </c>
      <c r="C13" s="129">
        <f>'[2]deficit finance'!F20</f>
        <v>1209500</v>
      </c>
      <c r="D13" s="129">
        <f>'[2]deficit finance'!G20</f>
        <v>371000</v>
      </c>
      <c r="E13" s="130">
        <f>IF(C13&gt;0,SUM(D13/C13*100),"")</f>
        <v>30.673832162050434</v>
      </c>
      <c r="F13" s="129">
        <f>VLOOKUP(A13,'[2]deficit finance'!$A$12:$Y$61,10)</f>
        <v>338500</v>
      </c>
      <c r="G13" s="129">
        <v>237000</v>
      </c>
      <c r="H13" s="130">
        <f>IF(G13&gt;0,SUM(G13/F13*100),"")</f>
        <v>70.01477104874446</v>
      </c>
      <c r="I13" s="129">
        <f>VLOOKUP(A13,'[2]deficit finance'!$A$12:$Y$61,12)</f>
        <v>601500</v>
      </c>
      <c r="J13" s="130">
        <f t="shared" si="2"/>
        <v>49.73129392310872</v>
      </c>
      <c r="L13" s="131"/>
    </row>
    <row r="14" spans="1:13" s="126" customFormat="1" ht="19.5" customHeight="1">
      <c r="A14" s="132">
        <v>300</v>
      </c>
      <c r="B14" s="133" t="s">
        <v>163</v>
      </c>
      <c r="C14" s="124">
        <f>SUM(C15:C27)</f>
        <v>4265450</v>
      </c>
      <c r="D14" s="124">
        <f>SUM(D15:D27)</f>
        <v>249958</v>
      </c>
      <c r="E14" s="125">
        <f t="shared" si="0"/>
        <v>5.860061658207223</v>
      </c>
      <c r="F14" s="124">
        <f>SUM(F15:F27)</f>
        <v>3041492</v>
      </c>
      <c r="G14" s="124">
        <f>SUM(G15:G27)</f>
        <v>136180</v>
      </c>
      <c r="H14" s="125">
        <f t="shared" si="1"/>
        <v>4.4774077985409795</v>
      </c>
      <c r="I14" s="124">
        <f>SUM(I15:I27)</f>
        <v>3879312</v>
      </c>
      <c r="J14" s="125">
        <f t="shared" si="2"/>
        <v>90.94730919363725</v>
      </c>
      <c r="K14" s="120"/>
      <c r="L14" s="131"/>
      <c r="M14" s="134"/>
    </row>
    <row r="15" spans="1:12" ht="19.5" customHeight="1">
      <c r="A15" s="135">
        <v>301</v>
      </c>
      <c r="B15" s="136" t="s">
        <v>164</v>
      </c>
      <c r="C15" s="137">
        <f>'[2]deficit finance'!F22</f>
        <v>780000</v>
      </c>
      <c r="D15" s="129">
        <f>'[2]deficit finance'!G22</f>
        <v>10000</v>
      </c>
      <c r="E15" s="130">
        <f t="shared" si="0"/>
        <v>1.282051282051282</v>
      </c>
      <c r="F15" s="129">
        <f>VLOOKUP(A15,'[2]deficit finance'!$A$12:$Y$61,10)</f>
        <v>770000</v>
      </c>
      <c r="G15" s="138">
        <v>90000</v>
      </c>
      <c r="H15" s="130">
        <f t="shared" si="1"/>
        <v>11.688311688311687</v>
      </c>
      <c r="I15" s="129">
        <f>VLOOKUP(A15,'[2]deficit finance'!$A$12:$Y$61,12)</f>
        <v>680000</v>
      </c>
      <c r="J15" s="130">
        <f t="shared" si="2"/>
        <v>87.17948717948718</v>
      </c>
      <c r="L15" s="131"/>
    </row>
    <row r="16" spans="1:12" ht="19.5" customHeight="1">
      <c r="A16" s="135">
        <v>302</v>
      </c>
      <c r="B16" s="136" t="s">
        <v>165</v>
      </c>
      <c r="C16" s="137">
        <f>'[2]deficit finance'!F23</f>
        <v>500000</v>
      </c>
      <c r="D16" s="129">
        <f>'[2]deficit finance'!G23</f>
        <v>0</v>
      </c>
      <c r="E16" s="130">
        <f t="shared" si="0"/>
        <v>0</v>
      </c>
      <c r="F16" s="129">
        <f>VLOOKUP(A16,'[2]deficit finance'!$A$12:$Y$61,10)</f>
        <v>0</v>
      </c>
      <c r="G16" s="138">
        <v>0</v>
      </c>
      <c r="H16" s="130">
        <f t="shared" si="1"/>
      </c>
      <c r="I16" s="129">
        <f>VLOOKUP(A16,'[2]deficit finance'!$A$12:$Y$61,12)</f>
        <v>500000</v>
      </c>
      <c r="J16" s="130">
        <f t="shared" si="2"/>
        <v>100</v>
      </c>
      <c r="L16" s="131"/>
    </row>
    <row r="17" spans="1:12" ht="19.5" customHeight="1">
      <c r="A17" s="135">
        <v>303</v>
      </c>
      <c r="B17" s="136" t="s">
        <v>166</v>
      </c>
      <c r="C17" s="137">
        <f>'[2]deficit finance'!F24</f>
        <v>448000</v>
      </c>
      <c r="D17" s="129">
        <f>'[2]deficit finance'!G24</f>
        <v>0</v>
      </c>
      <c r="E17" s="130">
        <f t="shared" si="0"/>
        <v>0</v>
      </c>
      <c r="F17" s="129">
        <f>VLOOKUP(A17,'[2]deficit finance'!$A$12:$Y$61,10)</f>
        <v>224000</v>
      </c>
      <c r="G17" s="138">
        <v>0</v>
      </c>
      <c r="H17" s="130">
        <f t="shared" si="1"/>
      </c>
      <c r="I17" s="129">
        <f>VLOOKUP(A17,'[2]deficit finance'!$A$12:$Y$61,12)</f>
        <v>448000</v>
      </c>
      <c r="J17" s="130">
        <f t="shared" si="2"/>
        <v>100</v>
      </c>
      <c r="L17" s="131"/>
    </row>
    <row r="18" spans="1:12" ht="19.5" customHeight="1">
      <c r="A18" s="135">
        <v>304</v>
      </c>
      <c r="B18" s="136" t="s">
        <v>167</v>
      </c>
      <c r="C18" s="137">
        <f>'[2]deficit finance'!F25</f>
        <v>202000</v>
      </c>
      <c r="D18" s="129">
        <f>'[2]deficit finance'!G25</f>
        <v>93963</v>
      </c>
      <c r="E18" s="130">
        <f t="shared" si="0"/>
        <v>46.51633663366337</v>
      </c>
      <c r="F18" s="129">
        <f>VLOOKUP(A18,'[2]deficit finance'!$A$12:$Y$61,10)</f>
        <v>108037</v>
      </c>
      <c r="G18" s="138">
        <v>0</v>
      </c>
      <c r="H18" s="130">
        <f t="shared" si="1"/>
      </c>
      <c r="I18" s="129">
        <f>VLOOKUP(A18,'[2]deficit finance'!$A$12:$Y$61,12)</f>
        <v>108037</v>
      </c>
      <c r="J18" s="130">
        <f t="shared" si="2"/>
        <v>53.48366336633663</v>
      </c>
      <c r="L18" s="131"/>
    </row>
    <row r="19" spans="1:12" ht="19.5" customHeight="1">
      <c r="A19" s="135">
        <v>305</v>
      </c>
      <c r="B19" s="136" t="s">
        <v>168</v>
      </c>
      <c r="C19" s="137">
        <f>'[2]deficit finance'!F26</f>
        <v>62000</v>
      </c>
      <c r="D19" s="129">
        <f>'[2]deficit finance'!G26</f>
        <v>29605</v>
      </c>
      <c r="E19" s="130">
        <f t="shared" si="0"/>
        <v>47.75</v>
      </c>
      <c r="F19" s="129">
        <f>VLOOKUP(A19,'[2]deficit finance'!$A$12:$Y$61,10)</f>
        <v>32395</v>
      </c>
      <c r="G19" s="138">
        <v>0</v>
      </c>
      <c r="H19" s="130">
        <f t="shared" si="1"/>
      </c>
      <c r="I19" s="129">
        <f>VLOOKUP(A19,'[2]deficit finance'!$A$12:$Y$61,12)</f>
        <v>32395</v>
      </c>
      <c r="J19" s="130">
        <f t="shared" si="2"/>
        <v>52.25</v>
      </c>
      <c r="L19" s="131"/>
    </row>
    <row r="20" spans="1:12" ht="19.5" customHeight="1">
      <c r="A20" s="135">
        <v>306</v>
      </c>
      <c r="B20" s="136" t="s">
        <v>169</v>
      </c>
      <c r="C20" s="137">
        <f>'[2]deficit finance'!F27</f>
        <v>1063950</v>
      </c>
      <c r="D20" s="129">
        <f>'[2]deficit finance'!G27</f>
        <v>81990</v>
      </c>
      <c r="E20" s="130">
        <f t="shared" si="0"/>
        <v>7.706189200620329</v>
      </c>
      <c r="F20" s="129">
        <f>VLOOKUP(A20,'[2]deficit finance'!$A$12:$Y$61,10)</f>
        <v>731960</v>
      </c>
      <c r="G20" s="138">
        <v>46180</v>
      </c>
      <c r="H20" s="130">
        <f t="shared" si="1"/>
        <v>6.309087928302093</v>
      </c>
      <c r="I20" s="129">
        <f>VLOOKUP(A20,'[2]deficit finance'!$A$12:$Y$61,12)</f>
        <v>935780</v>
      </c>
      <c r="J20" s="130">
        <f t="shared" si="2"/>
        <v>87.95338126791673</v>
      </c>
      <c r="L20" s="131"/>
    </row>
    <row r="21" spans="1:12" ht="19.5" customHeight="1">
      <c r="A21" s="135">
        <v>307</v>
      </c>
      <c r="B21" s="136" t="s">
        <v>170</v>
      </c>
      <c r="C21" s="137">
        <f>'[2]deficit finance'!F28</f>
        <v>112000</v>
      </c>
      <c r="D21" s="129">
        <f>'[2]deficit finance'!G28</f>
        <v>0</v>
      </c>
      <c r="E21" s="130">
        <f t="shared" si="0"/>
        <v>0</v>
      </c>
      <c r="F21" s="129">
        <f>VLOOKUP(A21,'[2]deficit finance'!$A$12:$Y$61,10)</f>
        <v>112000</v>
      </c>
      <c r="G21" s="138">
        <v>0</v>
      </c>
      <c r="H21" s="130">
        <f t="shared" si="1"/>
      </c>
      <c r="I21" s="129">
        <f>VLOOKUP(A21,'[2]deficit finance'!$A$12:$Y$61,12)</f>
        <v>112000</v>
      </c>
      <c r="J21" s="130">
        <f t="shared" si="2"/>
        <v>100</v>
      </c>
      <c r="L21" s="131"/>
    </row>
    <row r="22" spans="1:12" ht="19.5" customHeight="1">
      <c r="A22" s="135">
        <v>308</v>
      </c>
      <c r="B22" s="136" t="s">
        <v>171</v>
      </c>
      <c r="C22" s="137">
        <f>'[2]deficit finance'!F29</f>
        <v>120000</v>
      </c>
      <c r="D22" s="129">
        <f>'[2]deficit finance'!G29</f>
        <v>0</v>
      </c>
      <c r="E22" s="130">
        <f t="shared" si="0"/>
        <v>0</v>
      </c>
      <c r="F22" s="129">
        <v>120000</v>
      </c>
      <c r="G22" s="138">
        <v>0</v>
      </c>
      <c r="H22" s="130">
        <f t="shared" si="1"/>
      </c>
      <c r="I22" s="129">
        <f>VLOOKUP(A22,'[2]deficit finance'!$A$12:$Y$61,12)</f>
        <v>120000</v>
      </c>
      <c r="J22" s="130">
        <f t="shared" si="2"/>
        <v>100</v>
      </c>
      <c r="L22" s="131"/>
    </row>
    <row r="23" spans="1:12" ht="30" customHeight="1">
      <c r="A23" s="135">
        <v>309</v>
      </c>
      <c r="B23" s="136" t="s">
        <v>172</v>
      </c>
      <c r="C23" s="137">
        <f>'[2]deficit finance'!F30</f>
        <v>40000</v>
      </c>
      <c r="D23" s="129">
        <f>'[2]deficit finance'!G30</f>
        <v>0</v>
      </c>
      <c r="E23" s="130">
        <f t="shared" si="0"/>
        <v>0</v>
      </c>
      <c r="F23" s="129">
        <v>40000</v>
      </c>
      <c r="G23" s="138">
        <v>0</v>
      </c>
      <c r="H23" s="130">
        <f t="shared" si="1"/>
      </c>
      <c r="I23" s="129">
        <f>VLOOKUP(A23,'[2]deficit finance'!$A$12:$Y$61,12)</f>
        <v>40000</v>
      </c>
      <c r="J23" s="130">
        <f t="shared" si="2"/>
        <v>100</v>
      </c>
      <c r="L23" s="131"/>
    </row>
    <row r="24" spans="1:12" ht="25.5">
      <c r="A24" s="135">
        <v>310</v>
      </c>
      <c r="B24" s="136" t="s">
        <v>173</v>
      </c>
      <c r="C24" s="137">
        <f>'[2]deficit finance'!F31</f>
        <v>25000</v>
      </c>
      <c r="D24" s="129">
        <f>'[2]deficit finance'!G31</f>
        <v>0</v>
      </c>
      <c r="E24" s="130">
        <f t="shared" si="0"/>
        <v>0</v>
      </c>
      <c r="F24" s="129">
        <v>25000</v>
      </c>
      <c r="G24" s="138">
        <v>0</v>
      </c>
      <c r="H24" s="130">
        <f t="shared" si="1"/>
      </c>
      <c r="I24" s="129">
        <f>VLOOKUP(A24,'[2]deficit finance'!$A$12:$Y$61,12)</f>
        <v>25000</v>
      </c>
      <c r="J24" s="130">
        <f t="shared" si="2"/>
        <v>100</v>
      </c>
      <c r="L24" s="131"/>
    </row>
    <row r="25" spans="1:12" ht="19.5" customHeight="1">
      <c r="A25" s="135">
        <v>311</v>
      </c>
      <c r="B25" s="136" t="s">
        <v>343</v>
      </c>
      <c r="C25" s="137">
        <f>'[2]deficit finance'!F32</f>
        <v>500000</v>
      </c>
      <c r="D25" s="129">
        <f>'[2]deficit finance'!G32</f>
        <v>0</v>
      </c>
      <c r="E25" s="130">
        <f t="shared" si="0"/>
        <v>0</v>
      </c>
      <c r="F25" s="129">
        <v>500000</v>
      </c>
      <c r="G25" s="138">
        <v>0</v>
      </c>
      <c r="H25" s="130">
        <f t="shared" si="1"/>
      </c>
      <c r="I25" s="129">
        <f>VLOOKUP(A25,'[2]deficit finance'!$A$12:$Y$61,12)</f>
        <v>500000</v>
      </c>
      <c r="J25" s="130">
        <f t="shared" si="2"/>
        <v>100</v>
      </c>
      <c r="L25" s="131"/>
    </row>
    <row r="26" spans="1:12" ht="19.5" customHeight="1">
      <c r="A26" s="135">
        <v>312</v>
      </c>
      <c r="B26" s="136" t="s">
        <v>344</v>
      </c>
      <c r="C26" s="137">
        <f>'[2]deficit finance'!F33</f>
        <v>300000</v>
      </c>
      <c r="D26" s="129">
        <f>'[2]deficit finance'!G33</f>
        <v>34400</v>
      </c>
      <c r="E26" s="130">
        <f t="shared" si="0"/>
        <v>11.466666666666667</v>
      </c>
      <c r="F26" s="129">
        <v>265600</v>
      </c>
      <c r="G26" s="137">
        <v>0</v>
      </c>
      <c r="H26" s="130">
        <f t="shared" si="1"/>
      </c>
      <c r="I26" s="129">
        <f>VLOOKUP(A26,'[2]deficit finance'!$A$12:$Y$61,12)</f>
        <v>265600</v>
      </c>
      <c r="J26" s="130">
        <f t="shared" si="2"/>
        <v>88.53333333333333</v>
      </c>
      <c r="L26" s="131"/>
    </row>
    <row r="27" spans="1:12" ht="51">
      <c r="A27" s="135">
        <v>313</v>
      </c>
      <c r="B27" s="136" t="s">
        <v>336</v>
      </c>
      <c r="C27" s="137">
        <f>'[2]deficit finance'!F34</f>
        <v>112500</v>
      </c>
      <c r="D27" s="129">
        <f>'[2]deficit finance'!G34</f>
        <v>0</v>
      </c>
      <c r="E27" s="130">
        <f t="shared" si="0"/>
        <v>0</v>
      </c>
      <c r="F27" s="129">
        <v>112500</v>
      </c>
      <c r="G27" s="137">
        <v>0</v>
      </c>
      <c r="H27" s="130">
        <f t="shared" si="1"/>
      </c>
      <c r="I27" s="129">
        <f>VLOOKUP(A27,'[2]deficit finance'!$A$12:$Y$61,12)</f>
        <v>112500</v>
      </c>
      <c r="J27" s="130">
        <f t="shared" si="2"/>
        <v>100</v>
      </c>
      <c r="L27" s="131"/>
    </row>
    <row r="28" spans="1:12" s="126" customFormat="1" ht="19.5" customHeight="1">
      <c r="A28" s="132">
        <v>400</v>
      </c>
      <c r="B28" s="133" t="s">
        <v>174</v>
      </c>
      <c r="C28" s="124">
        <f>SUM(C29:C32)</f>
        <v>520000</v>
      </c>
      <c r="D28" s="124">
        <f>SUM(D29:D32)</f>
        <v>0</v>
      </c>
      <c r="E28" s="125">
        <f t="shared" si="0"/>
        <v>0</v>
      </c>
      <c r="F28" s="124">
        <f>SUM(F29:F32)</f>
        <v>520000</v>
      </c>
      <c r="G28" s="124">
        <f>SUM(G29:G32)</f>
        <v>0</v>
      </c>
      <c r="H28" s="125">
        <f t="shared" si="1"/>
      </c>
      <c r="I28" s="124">
        <f>SUM(I29:I32)</f>
        <v>520000</v>
      </c>
      <c r="J28" s="125">
        <f t="shared" si="2"/>
        <v>100</v>
      </c>
      <c r="K28" s="120"/>
      <c r="L28" s="131"/>
    </row>
    <row r="29" spans="1:12" ht="19.5" customHeight="1">
      <c r="A29" s="135">
        <v>401</v>
      </c>
      <c r="B29" s="128" t="s">
        <v>175</v>
      </c>
      <c r="C29" s="129">
        <f>'[2]deficit finance'!F36</f>
        <v>0</v>
      </c>
      <c r="D29" s="129">
        <f>'[2]deficit finance'!G36</f>
        <v>0</v>
      </c>
      <c r="E29" s="130">
        <f t="shared" si="0"/>
      </c>
      <c r="F29" s="129">
        <f>VLOOKUP(A29,'[2]deficit finance'!$A$12:$Y$61,10)</f>
        <v>0</v>
      </c>
      <c r="G29" s="137">
        <v>0</v>
      </c>
      <c r="H29" s="130">
        <f t="shared" si="1"/>
      </c>
      <c r="I29" s="129">
        <f>VLOOKUP(A29,'[2]deficit finance'!$A$12:$Y$61,12)</f>
        <v>0</v>
      </c>
      <c r="J29" s="130">
        <f t="shared" si="2"/>
      </c>
      <c r="L29" s="131"/>
    </row>
    <row r="30" spans="1:12" ht="25.5">
      <c r="A30" s="135">
        <v>402</v>
      </c>
      <c r="B30" s="128" t="s">
        <v>176</v>
      </c>
      <c r="C30" s="129">
        <f>'[2]deficit finance'!F37</f>
        <v>450000</v>
      </c>
      <c r="D30" s="129">
        <f>'[2]deficit finance'!G37</f>
        <v>0</v>
      </c>
      <c r="E30" s="130">
        <f t="shared" si="0"/>
        <v>0</v>
      </c>
      <c r="F30" s="129">
        <f>VLOOKUP(A30,'[2]deficit finance'!$A$12:$Y$61,10)</f>
        <v>450000</v>
      </c>
      <c r="G30" s="137">
        <v>0</v>
      </c>
      <c r="H30" s="130">
        <f t="shared" si="1"/>
      </c>
      <c r="I30" s="129">
        <f>VLOOKUP(A30,'[2]deficit finance'!$A$12:$Y$61,12)</f>
        <v>450000</v>
      </c>
      <c r="J30" s="130">
        <f t="shared" si="2"/>
        <v>100</v>
      </c>
      <c r="L30" s="131"/>
    </row>
    <row r="31" spans="1:12" ht="25.5">
      <c r="A31" s="135">
        <v>403</v>
      </c>
      <c r="B31" s="128" t="s">
        <v>177</v>
      </c>
      <c r="C31" s="129">
        <f>'[2]deficit finance'!F38</f>
        <v>70000</v>
      </c>
      <c r="D31" s="129">
        <f>'[2]deficit finance'!G38</f>
        <v>0</v>
      </c>
      <c r="E31" s="130">
        <f t="shared" si="0"/>
        <v>0</v>
      </c>
      <c r="F31" s="129">
        <f>VLOOKUP(A31,'[2]deficit finance'!$A$12:$Y$61,10)</f>
        <v>70000</v>
      </c>
      <c r="G31" s="137">
        <v>0</v>
      </c>
      <c r="H31" s="130">
        <f t="shared" si="1"/>
      </c>
      <c r="I31" s="129">
        <f>VLOOKUP(A31,'[2]deficit finance'!$A$12:$Y$61,12)</f>
        <v>70000</v>
      </c>
      <c r="J31" s="130">
        <f t="shared" si="2"/>
        <v>100</v>
      </c>
      <c r="L31" s="131"/>
    </row>
    <row r="32" spans="1:12" ht="19.5" customHeight="1">
      <c r="A32" s="135">
        <v>404</v>
      </c>
      <c r="B32" s="136" t="s">
        <v>178</v>
      </c>
      <c r="C32" s="129">
        <f>'[2]deficit finance'!F39</f>
        <v>0</v>
      </c>
      <c r="D32" s="129">
        <f>'[2]deficit finance'!G39</f>
        <v>0</v>
      </c>
      <c r="E32" s="130">
        <f t="shared" si="0"/>
      </c>
      <c r="F32" s="129">
        <f>VLOOKUP(A32,'[2]deficit finance'!$A$12:$Y$61,10)</f>
        <v>0</v>
      </c>
      <c r="G32" s="138">
        <v>0</v>
      </c>
      <c r="H32" s="130">
        <f t="shared" si="1"/>
      </c>
      <c r="I32" s="129">
        <f>VLOOKUP(A32,'[2]deficit finance'!$A$12:$Y$61,12)</f>
        <v>0</v>
      </c>
      <c r="J32" s="130">
        <f t="shared" si="2"/>
      </c>
      <c r="L32" s="131"/>
    </row>
    <row r="33" spans="1:12" s="126" customFormat="1" ht="19.5" customHeight="1">
      <c r="A33" s="132">
        <v>500</v>
      </c>
      <c r="B33" s="139" t="s">
        <v>179</v>
      </c>
      <c r="C33" s="124">
        <f>SUM(C34:C39)</f>
        <v>309950</v>
      </c>
      <c r="D33" s="124">
        <f>SUM(D34:D39)</f>
        <v>95000</v>
      </c>
      <c r="E33" s="125">
        <f t="shared" si="0"/>
        <v>30.650104855621873</v>
      </c>
      <c r="F33" s="124">
        <f>SUM(F34:F39)</f>
        <v>214950</v>
      </c>
      <c r="G33" s="124">
        <f>SUM(G34:G39)</f>
        <v>33000</v>
      </c>
      <c r="H33" s="125">
        <f t="shared" si="1"/>
        <v>15.352407536636429</v>
      </c>
      <c r="I33" s="124">
        <f>SUM(I34:I39)</f>
        <v>181950</v>
      </c>
      <c r="J33" s="125">
        <f t="shared" si="2"/>
        <v>58.70301661558316</v>
      </c>
      <c r="K33" s="120"/>
      <c r="L33" s="131"/>
    </row>
    <row r="34" spans="1:12" ht="19.5" customHeight="1">
      <c r="A34" s="135">
        <v>501</v>
      </c>
      <c r="B34" s="128" t="s">
        <v>180</v>
      </c>
      <c r="C34" s="129">
        <f>'[2]deficit finance'!F41</f>
        <v>19890</v>
      </c>
      <c r="D34" s="129">
        <f>'[2]deficit finance'!G41</f>
        <v>0</v>
      </c>
      <c r="E34" s="130">
        <f t="shared" si="0"/>
        <v>0</v>
      </c>
      <c r="F34" s="129">
        <f>VLOOKUP(A34,'[2]deficit finance'!$A$12:$Y$61,10)</f>
        <v>19890</v>
      </c>
      <c r="G34" s="129">
        <v>0</v>
      </c>
      <c r="H34" s="130">
        <f t="shared" si="1"/>
      </c>
      <c r="I34" s="129">
        <f>VLOOKUP(A34,'[2]deficit finance'!$A$12:$Y$61,12)</f>
        <v>19890</v>
      </c>
      <c r="J34" s="130">
        <f t="shared" si="2"/>
        <v>100</v>
      </c>
      <c r="L34" s="131"/>
    </row>
    <row r="35" spans="1:12" ht="19.5" customHeight="1">
      <c r="A35" s="135">
        <v>502</v>
      </c>
      <c r="B35" s="128" t="s">
        <v>181</v>
      </c>
      <c r="C35" s="129">
        <f>'[2]deficit finance'!F42</f>
        <v>0</v>
      </c>
      <c r="D35" s="129">
        <f>'[2]deficit finance'!G42</f>
        <v>0</v>
      </c>
      <c r="E35" s="130">
        <f t="shared" si="0"/>
      </c>
      <c r="F35" s="129">
        <f>VLOOKUP(A35,'[2]deficit finance'!$A$12:$Y$61,10)</f>
        <v>0</v>
      </c>
      <c r="G35" s="129">
        <v>0</v>
      </c>
      <c r="H35" s="130">
        <f t="shared" si="1"/>
      </c>
      <c r="I35" s="129">
        <f>VLOOKUP(A35,'[2]deficit finance'!$A$12:$Y$61,12)</f>
        <v>0</v>
      </c>
      <c r="J35" s="130">
        <f t="shared" si="2"/>
      </c>
      <c r="L35" s="131"/>
    </row>
    <row r="36" spans="1:12" ht="19.5" customHeight="1">
      <c r="A36" s="135">
        <v>503</v>
      </c>
      <c r="B36" s="128" t="s">
        <v>182</v>
      </c>
      <c r="C36" s="129">
        <f>'[2]deficit finance'!F43</f>
        <v>0</v>
      </c>
      <c r="D36" s="129">
        <f>'[2]deficit finance'!G43</f>
        <v>0</v>
      </c>
      <c r="E36" s="130">
        <f t="shared" si="0"/>
      </c>
      <c r="F36" s="129">
        <f>VLOOKUP(A36,'[2]deficit finance'!$A$12:$Y$61,10)</f>
        <v>0</v>
      </c>
      <c r="G36" s="129">
        <v>0</v>
      </c>
      <c r="H36" s="130">
        <f t="shared" si="1"/>
      </c>
      <c r="I36" s="129">
        <f>VLOOKUP(A36,'[2]deficit finance'!$A$12:$Y$61,12)</f>
        <v>0</v>
      </c>
      <c r="J36" s="130">
        <f t="shared" si="2"/>
      </c>
      <c r="L36" s="131"/>
    </row>
    <row r="37" spans="1:12" ht="19.5" customHeight="1">
      <c r="A37" s="135">
        <v>504</v>
      </c>
      <c r="B37" s="128" t="s">
        <v>339</v>
      </c>
      <c r="C37" s="129">
        <f>'[2]deficit finance'!F44</f>
        <v>150000</v>
      </c>
      <c r="D37" s="129">
        <f>'[2]deficit finance'!G44</f>
        <v>55000</v>
      </c>
      <c r="E37" s="130">
        <f t="shared" si="0"/>
        <v>36.666666666666664</v>
      </c>
      <c r="F37" s="129">
        <f>VLOOKUP(A37,'[2]deficit finance'!$A$12:$Y$61,10)</f>
        <v>95000</v>
      </c>
      <c r="G37" s="129">
        <v>33000</v>
      </c>
      <c r="H37" s="130">
        <f t="shared" si="1"/>
        <v>34.73684210526316</v>
      </c>
      <c r="I37" s="129">
        <f>VLOOKUP(A37,'[2]deficit finance'!$A$12:$Y$61,12)</f>
        <v>62000</v>
      </c>
      <c r="J37" s="130">
        <f t="shared" si="2"/>
        <v>41.333333333333336</v>
      </c>
      <c r="L37" s="131"/>
    </row>
    <row r="38" spans="1:12" ht="19.5" customHeight="1">
      <c r="A38" s="135">
        <v>505</v>
      </c>
      <c r="B38" s="128" t="s">
        <v>337</v>
      </c>
      <c r="C38" s="129">
        <f>'[2]deficit finance'!F45</f>
        <v>100000</v>
      </c>
      <c r="D38" s="129">
        <f>'[2]deficit finance'!G45</f>
        <v>40000</v>
      </c>
      <c r="E38" s="130">
        <f t="shared" si="0"/>
        <v>40</v>
      </c>
      <c r="F38" s="129">
        <f>VLOOKUP(A38,'[2]deficit finance'!$A$12:$Y$61,10)</f>
        <v>60000</v>
      </c>
      <c r="G38" s="129">
        <v>0</v>
      </c>
      <c r="H38" s="130">
        <f t="shared" si="1"/>
      </c>
      <c r="I38" s="129">
        <f>VLOOKUP(A38,'[2]deficit finance'!$A$12:$Y$61,12)</f>
        <v>60000</v>
      </c>
      <c r="J38" s="130">
        <f t="shared" si="2"/>
        <v>60</v>
      </c>
      <c r="L38" s="131"/>
    </row>
    <row r="39" spans="1:12" ht="19.5" customHeight="1">
      <c r="A39" s="135">
        <v>506</v>
      </c>
      <c r="B39" s="128" t="s">
        <v>338</v>
      </c>
      <c r="C39" s="129">
        <f>'[2]deficit finance'!F46</f>
        <v>40060</v>
      </c>
      <c r="D39" s="129">
        <f>'[2]deficit finance'!G46</f>
        <v>0</v>
      </c>
      <c r="E39" s="130">
        <f t="shared" si="0"/>
        <v>0</v>
      </c>
      <c r="F39" s="129">
        <f>VLOOKUP(A39,'[2]deficit finance'!$A$12:$Y$61,10)</f>
        <v>40060</v>
      </c>
      <c r="G39" s="129">
        <v>0</v>
      </c>
      <c r="H39" s="130">
        <f t="shared" si="1"/>
      </c>
      <c r="I39" s="129">
        <f>VLOOKUP(A39,'[2]deficit finance'!$A$12:$Y$61,12)</f>
        <v>40060</v>
      </c>
      <c r="J39" s="130">
        <f t="shared" si="2"/>
        <v>100</v>
      </c>
      <c r="L39" s="131"/>
    </row>
    <row r="40" spans="1:12" s="126" customFormat="1" ht="19.5" customHeight="1">
      <c r="A40" s="132">
        <v>600</v>
      </c>
      <c r="B40" s="139" t="s">
        <v>183</v>
      </c>
      <c r="C40" s="124">
        <f>SUM(C41:C47)</f>
        <v>558000</v>
      </c>
      <c r="D40" s="124">
        <f>SUM(D41:D47)</f>
        <v>205710</v>
      </c>
      <c r="E40" s="125">
        <f t="shared" si="0"/>
        <v>36.865591397849464</v>
      </c>
      <c r="F40" s="124">
        <f>SUM(F41:F47)</f>
        <v>247290</v>
      </c>
      <c r="G40" s="124">
        <f>SUM(G41:G47)</f>
        <v>49157</v>
      </c>
      <c r="H40" s="125">
        <f t="shared" si="1"/>
        <v>19.878280561284324</v>
      </c>
      <c r="I40" s="124">
        <f>SUM(I41:I47)</f>
        <v>303133</v>
      </c>
      <c r="J40" s="125">
        <f t="shared" si="2"/>
        <v>54.32491039426524</v>
      </c>
      <c r="K40" s="120"/>
      <c r="L40" s="131"/>
    </row>
    <row r="41" spans="1:12" ht="19.5" customHeight="1">
      <c r="A41" s="135">
        <v>601</v>
      </c>
      <c r="B41" s="128" t="s">
        <v>184</v>
      </c>
      <c r="C41" s="129">
        <f>'[2]deficit finance'!F48</f>
        <v>300000</v>
      </c>
      <c r="D41" s="129">
        <f>'[2]deficit finance'!G48</f>
        <v>205710</v>
      </c>
      <c r="E41" s="130">
        <f t="shared" si="0"/>
        <v>68.57</v>
      </c>
      <c r="F41" s="129">
        <f>VLOOKUP(A41,'[2]deficit finance'!$A$12:$Y$61,10)</f>
        <v>53290</v>
      </c>
      <c r="G41" s="129">
        <v>0</v>
      </c>
      <c r="H41" s="130">
        <f t="shared" si="1"/>
      </c>
      <c r="I41" s="129">
        <f>VLOOKUP(A41,'[2]deficit finance'!$A$12:$Y$61,12)</f>
        <v>94290</v>
      </c>
      <c r="J41" s="130">
        <f t="shared" si="2"/>
        <v>31.430000000000003</v>
      </c>
      <c r="L41" s="131"/>
    </row>
    <row r="42" spans="1:12" ht="19.5" customHeight="1">
      <c r="A42" s="135">
        <v>602</v>
      </c>
      <c r="B42" s="128" t="s">
        <v>185</v>
      </c>
      <c r="C42" s="129">
        <f>'[2]deficit finance'!F49</f>
        <v>0</v>
      </c>
      <c r="D42" s="129">
        <f>'[2]deficit finance'!G49</f>
        <v>0</v>
      </c>
      <c r="E42" s="130">
        <f t="shared" si="0"/>
      </c>
      <c r="F42" s="129">
        <f>VLOOKUP(A42,'[2]deficit finance'!$A$12:$Y$61,10)</f>
        <v>0</v>
      </c>
      <c r="G42" s="129">
        <v>0</v>
      </c>
      <c r="H42" s="130">
        <f t="shared" si="1"/>
      </c>
      <c r="I42" s="129">
        <f>VLOOKUP(A42,'[2]deficit finance'!$A$12:$Y$61,12)</f>
        <v>0</v>
      </c>
      <c r="J42" s="130">
        <f t="shared" si="2"/>
      </c>
      <c r="L42" s="131"/>
    </row>
    <row r="43" spans="1:12" ht="19.5" customHeight="1">
      <c r="A43" s="135">
        <v>603</v>
      </c>
      <c r="B43" s="128" t="s">
        <v>186</v>
      </c>
      <c r="C43" s="129">
        <f>'[2]deficit finance'!F50</f>
        <v>0</v>
      </c>
      <c r="D43" s="129">
        <f>'[2]deficit finance'!G50</f>
        <v>0</v>
      </c>
      <c r="E43" s="130">
        <f t="shared" si="0"/>
      </c>
      <c r="F43" s="129">
        <f>VLOOKUP(A43,'[2]deficit finance'!$A$12:$Y$61,10)</f>
        <v>0</v>
      </c>
      <c r="G43" s="129">
        <v>0</v>
      </c>
      <c r="H43" s="130">
        <f t="shared" si="1"/>
      </c>
      <c r="I43" s="129">
        <f>VLOOKUP(A43,'[2]deficit finance'!$A$12:$Y$61,12)</f>
        <v>0</v>
      </c>
      <c r="J43" s="130">
        <f t="shared" si="2"/>
      </c>
      <c r="L43" s="131"/>
    </row>
    <row r="44" spans="1:12" ht="19.5" customHeight="1">
      <c r="A44" s="135">
        <v>604</v>
      </c>
      <c r="B44" s="128" t="s">
        <v>187</v>
      </c>
      <c r="C44" s="129">
        <f>'[2]deficit finance'!F51</f>
        <v>84000</v>
      </c>
      <c r="D44" s="129">
        <f>'[2]deficit finance'!G51</f>
        <v>0</v>
      </c>
      <c r="E44" s="130">
        <f t="shared" si="0"/>
        <v>0</v>
      </c>
      <c r="F44" s="129">
        <f>VLOOKUP(A44,'[2]deficit finance'!$A$12:$Y$61,10)</f>
        <v>84000</v>
      </c>
      <c r="G44" s="129">
        <v>0</v>
      </c>
      <c r="H44" s="130">
        <f t="shared" si="1"/>
      </c>
      <c r="I44" s="129">
        <f>VLOOKUP(A44,'[2]deficit finance'!$A$12:$Y$61,12)</f>
        <v>84000</v>
      </c>
      <c r="J44" s="130">
        <f t="shared" si="2"/>
        <v>100</v>
      </c>
      <c r="L44" s="131"/>
    </row>
    <row r="45" spans="1:12" ht="19.5" customHeight="1">
      <c r="A45" s="135">
        <v>605</v>
      </c>
      <c r="B45" s="128" t="s">
        <v>188</v>
      </c>
      <c r="C45" s="129">
        <f>'[2]deficit finance'!F52</f>
        <v>0</v>
      </c>
      <c r="D45" s="129">
        <f>'[2]deficit finance'!G52</f>
        <v>0</v>
      </c>
      <c r="E45" s="130">
        <f t="shared" si="0"/>
      </c>
      <c r="F45" s="129">
        <f>VLOOKUP(A45,'[2]deficit finance'!$A$12:$Y$61,10)</f>
        <v>0</v>
      </c>
      <c r="G45" s="129">
        <v>0</v>
      </c>
      <c r="H45" s="130">
        <f t="shared" si="1"/>
      </c>
      <c r="I45" s="129">
        <f>VLOOKUP(A45,'[2]deficit finance'!$A$12:$Y$61,12)</f>
        <v>0</v>
      </c>
      <c r="J45" s="130">
        <f t="shared" si="2"/>
      </c>
      <c r="L45" s="131"/>
    </row>
    <row r="46" spans="1:12" ht="19.5" customHeight="1">
      <c r="A46" s="135">
        <v>606</v>
      </c>
      <c r="B46" s="128" t="s">
        <v>340</v>
      </c>
      <c r="C46" s="129">
        <f>'[2]deficit finance'!F53</f>
        <v>144000</v>
      </c>
      <c r="D46" s="129">
        <f>'[2]deficit finance'!G53</f>
        <v>0</v>
      </c>
      <c r="E46" s="130">
        <f t="shared" si="0"/>
        <v>0</v>
      </c>
      <c r="F46" s="129">
        <f>VLOOKUP(A46,'[2]deficit finance'!$A$12:$Y$61,10)</f>
        <v>80000</v>
      </c>
      <c r="G46" s="129">
        <v>49157</v>
      </c>
      <c r="H46" s="130">
        <f t="shared" si="1"/>
        <v>61.44625</v>
      </c>
      <c r="I46" s="129">
        <f>VLOOKUP(A46,'[2]deficit finance'!$A$12:$Y$61,12)</f>
        <v>94843</v>
      </c>
      <c r="J46" s="130">
        <f t="shared" si="2"/>
        <v>65.86319444444445</v>
      </c>
      <c r="L46" s="131"/>
    </row>
    <row r="47" spans="1:12" ht="19.5" customHeight="1">
      <c r="A47" s="135">
        <v>607</v>
      </c>
      <c r="B47" s="128" t="s">
        <v>341</v>
      </c>
      <c r="C47" s="129">
        <f>'[2]deficit finance'!F54</f>
        <v>30000</v>
      </c>
      <c r="D47" s="129">
        <f>'[2]deficit finance'!G54</f>
        <v>0</v>
      </c>
      <c r="E47" s="130">
        <f t="shared" si="0"/>
        <v>0</v>
      </c>
      <c r="F47" s="129">
        <f>VLOOKUP(A47,'[2]deficit finance'!$A$12:$Y$61,10)</f>
        <v>30000</v>
      </c>
      <c r="G47" s="129">
        <v>0</v>
      </c>
      <c r="H47" s="130">
        <f t="shared" si="1"/>
      </c>
      <c r="I47" s="129">
        <f>VLOOKUP(A47,'[2]deficit finance'!$A$12:$Y$61,12)</f>
        <v>30000</v>
      </c>
      <c r="J47" s="130">
        <f t="shared" si="2"/>
        <v>100</v>
      </c>
      <c r="L47" s="131"/>
    </row>
    <row r="48" spans="1:12" s="126" customFormat="1" ht="26.25" customHeight="1">
      <c r="A48" s="132">
        <v>700</v>
      </c>
      <c r="B48" s="139" t="s">
        <v>189</v>
      </c>
      <c r="C48" s="124">
        <f>SUM(C49:C53)</f>
        <v>548600</v>
      </c>
      <c r="D48" s="124">
        <f>SUM(D49:D53)</f>
        <v>160818</v>
      </c>
      <c r="E48" s="125">
        <f t="shared" si="0"/>
        <v>29.31425446591323</v>
      </c>
      <c r="F48" s="124">
        <f>SUM(F49:F53)</f>
        <v>207782</v>
      </c>
      <c r="G48" s="124">
        <f>SUM(G49:G53)</f>
        <v>101864</v>
      </c>
      <c r="H48" s="125">
        <f t="shared" si="1"/>
        <v>49.024458326515294</v>
      </c>
      <c r="I48" s="124">
        <f>SUM(I49:I53)</f>
        <v>285918</v>
      </c>
      <c r="J48" s="125">
        <f t="shared" si="2"/>
        <v>52.11775428363106</v>
      </c>
      <c r="K48" s="120"/>
      <c r="L48" s="131"/>
    </row>
    <row r="49" spans="1:12" ht="19.5" customHeight="1">
      <c r="A49" s="135">
        <v>701</v>
      </c>
      <c r="B49" s="136" t="s">
        <v>190</v>
      </c>
      <c r="C49" s="129">
        <f>'[2]deficit finance'!F56</f>
        <v>384700</v>
      </c>
      <c r="D49" s="129">
        <f>'[2]deficit finance'!G56</f>
        <v>125000</v>
      </c>
      <c r="E49" s="130">
        <f t="shared" si="0"/>
        <v>32.49285157265401</v>
      </c>
      <c r="F49" s="129">
        <f>VLOOKUP(A49,'[2]deficit finance'!$A$12:$Y$61,10)</f>
        <v>89700</v>
      </c>
      <c r="G49" s="137">
        <v>96000</v>
      </c>
      <c r="H49" s="130">
        <f t="shared" si="1"/>
        <v>107.02341137123746</v>
      </c>
      <c r="I49" s="129">
        <f>VLOOKUP(A49,'[2]deficit finance'!$A$12:$Y$61,12)</f>
        <v>163700</v>
      </c>
      <c r="J49" s="130">
        <f t="shared" si="2"/>
        <v>42.5526384195477</v>
      </c>
      <c r="L49" s="131"/>
    </row>
    <row r="50" spans="1:12" ht="19.5" customHeight="1">
      <c r="A50" s="135">
        <v>702</v>
      </c>
      <c r="B50" s="128" t="s">
        <v>191</v>
      </c>
      <c r="C50" s="129">
        <f>'[2]deficit finance'!F57</f>
        <v>72000</v>
      </c>
      <c r="D50" s="129">
        <f>'[2]deficit finance'!G57</f>
        <v>28318</v>
      </c>
      <c r="E50" s="130">
        <f t="shared" si="0"/>
        <v>39.330555555555556</v>
      </c>
      <c r="F50" s="129">
        <f>VLOOKUP(A50,'[2]deficit finance'!$A$12:$Y$61,10)</f>
        <v>43682</v>
      </c>
      <c r="G50" s="137">
        <v>5130</v>
      </c>
      <c r="H50" s="130">
        <f t="shared" si="1"/>
        <v>11.743967767043634</v>
      </c>
      <c r="I50" s="129">
        <f>VLOOKUP(A50,'[2]deficit finance'!$A$12:$Y$61,12)</f>
        <v>38552</v>
      </c>
      <c r="J50" s="130">
        <f t="shared" si="2"/>
        <v>53.54444444444444</v>
      </c>
      <c r="L50" s="131"/>
    </row>
    <row r="51" spans="1:12" ht="19.5" customHeight="1">
      <c r="A51" s="135">
        <v>703</v>
      </c>
      <c r="B51" s="136" t="s">
        <v>192</v>
      </c>
      <c r="C51" s="129">
        <f>'[2]deficit finance'!F58</f>
        <v>40800</v>
      </c>
      <c r="D51" s="129">
        <f>'[2]deficit finance'!G58</f>
        <v>0</v>
      </c>
      <c r="E51" s="130">
        <f t="shared" si="0"/>
        <v>0</v>
      </c>
      <c r="F51" s="129">
        <f>VLOOKUP(A51,'[2]deficit finance'!$A$12:$Y$61,10)</f>
        <v>40800</v>
      </c>
      <c r="G51" s="137">
        <v>734</v>
      </c>
      <c r="H51" s="130">
        <f t="shared" si="1"/>
        <v>1.7990196078431373</v>
      </c>
      <c r="I51" s="129">
        <f>VLOOKUP(A51,'[2]deficit finance'!$A$12:$Y$61,12)</f>
        <v>40066</v>
      </c>
      <c r="J51" s="130">
        <f t="shared" si="2"/>
        <v>98.20098039215686</v>
      </c>
      <c r="L51" s="131"/>
    </row>
    <row r="52" spans="1:12" ht="19.5" customHeight="1">
      <c r="A52" s="135">
        <v>704</v>
      </c>
      <c r="B52" s="136" t="s">
        <v>193</v>
      </c>
      <c r="C52" s="129">
        <f>'[2]deficit finance'!F59</f>
        <v>33600</v>
      </c>
      <c r="D52" s="129">
        <f>'[2]deficit finance'!G59</f>
        <v>0</v>
      </c>
      <c r="E52" s="130">
        <f t="shared" si="0"/>
        <v>0</v>
      </c>
      <c r="F52" s="129">
        <f>VLOOKUP(A52,'[2]deficit finance'!$A$12:$Y$61,10)</f>
        <v>33600</v>
      </c>
      <c r="G52" s="137">
        <v>0</v>
      </c>
      <c r="H52" s="130">
        <f t="shared" si="1"/>
      </c>
      <c r="I52" s="129">
        <f>VLOOKUP(A52,'[2]deficit finance'!$A$12:$Y$61,12)</f>
        <v>33600</v>
      </c>
      <c r="J52" s="130">
        <f t="shared" si="2"/>
        <v>100</v>
      </c>
      <c r="L52" s="131"/>
    </row>
    <row r="53" spans="1:12" ht="19.5" customHeight="1">
      <c r="A53" s="135">
        <v>705</v>
      </c>
      <c r="B53" s="128" t="s">
        <v>342</v>
      </c>
      <c r="C53" s="129">
        <f>'[2]deficit finance'!F60</f>
        <v>17500</v>
      </c>
      <c r="D53" s="129">
        <f>'[2]deficit finance'!G60</f>
        <v>7500</v>
      </c>
      <c r="E53" s="130">
        <f>IF(C53&gt;0,SUM(D53/C53*100),"")</f>
        <v>42.857142857142854</v>
      </c>
      <c r="F53" s="129">
        <f>VLOOKUP(A53,'[2]deficit finance'!$A$12:$Y$61,10)</f>
        <v>0</v>
      </c>
      <c r="G53" s="137">
        <v>0</v>
      </c>
      <c r="H53" s="130">
        <f t="shared" si="1"/>
      </c>
      <c r="I53" s="129">
        <f>VLOOKUP(A53,'[2]deficit finance'!$A$12:$Y$61,12)</f>
        <v>10000</v>
      </c>
      <c r="J53" s="130">
        <f t="shared" si="2"/>
        <v>57.14285714285714</v>
      </c>
      <c r="L53" s="131"/>
    </row>
    <row r="54" spans="1:12" s="126" customFormat="1" ht="19.5" customHeight="1">
      <c r="A54" s="140"/>
      <c r="B54" s="141" t="s">
        <v>194</v>
      </c>
      <c r="C54" s="124">
        <f>C48+C40+C33+C28+C14+C10+C5</f>
        <v>8573340</v>
      </c>
      <c r="D54" s="124">
        <f aca="true" t="shared" si="3" ref="D54:I54">D48+D40+D33+D28+D14+D10+D5</f>
        <v>1638731</v>
      </c>
      <c r="E54" s="125">
        <f>D54/C54*100</f>
        <v>19.114265852048327</v>
      </c>
      <c r="F54" s="124">
        <f t="shared" si="3"/>
        <v>4791269</v>
      </c>
      <c r="G54" s="124">
        <f t="shared" si="3"/>
        <v>557201</v>
      </c>
      <c r="H54" s="125">
        <f>G54/F54*100</f>
        <v>11.629507756713304</v>
      </c>
      <c r="I54" s="124">
        <f t="shared" si="3"/>
        <v>6377408</v>
      </c>
      <c r="J54" s="125">
        <f>I54/C54*100</f>
        <v>74.38650514268652</v>
      </c>
      <c r="K54" s="120"/>
      <c r="L54" s="131"/>
    </row>
    <row r="55" spans="4:6" ht="12.75">
      <c r="D55" s="143"/>
      <c r="F55" s="143"/>
    </row>
    <row r="56" spans="4:9" ht="12.75">
      <c r="D56" s="143"/>
      <c r="I56" s="143"/>
    </row>
    <row r="57" spans="5:8" ht="12.75">
      <c r="E57" s="131"/>
      <c r="H57" s="143"/>
    </row>
    <row r="58" spans="3:7" ht="30" customHeight="1">
      <c r="C58" s="143"/>
      <c r="E58" s="131"/>
      <c r="F58" s="143"/>
      <c r="G58" s="53" t="s">
        <v>361</v>
      </c>
    </row>
  </sheetData>
  <sheetProtection/>
  <mergeCells count="11">
    <mergeCell ref="F3:F4"/>
    <mergeCell ref="G3:G4"/>
    <mergeCell ref="H3:H4"/>
    <mergeCell ref="I3:I4"/>
    <mergeCell ref="J3:J4"/>
    <mergeCell ref="A1:J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3"/>
  <sheetViews>
    <sheetView showGridLines="0" zoomScale="85" zoomScaleNormal="85" zoomScaleSheetLayoutView="75" workbookViewId="0" topLeftCell="A19">
      <selection activeCell="G72" sqref="G72"/>
    </sheetView>
  </sheetViews>
  <sheetFormatPr defaultColWidth="9.140625" defaultRowHeight="12.75"/>
  <cols>
    <col min="1" max="1" width="7.00390625" style="100" customWidth="1"/>
    <col min="2" max="2" width="48.7109375" style="99" customWidth="1"/>
    <col min="3" max="3" width="11.8515625" style="102" customWidth="1"/>
    <col min="4" max="4" width="11.421875" style="102" customWidth="1"/>
    <col min="5" max="5" width="10.7109375" style="102" customWidth="1"/>
    <col min="6" max="6" width="11.7109375" style="102" customWidth="1"/>
    <col min="7" max="7" width="11.140625" style="102" customWidth="1"/>
    <col min="8" max="9" width="9.8515625" style="102" customWidth="1"/>
    <col min="10" max="10" width="12.57421875" style="102" customWidth="1"/>
    <col min="11" max="11" width="11.140625" style="102" customWidth="1"/>
    <col min="12" max="12" width="12.7109375" style="102" customWidth="1"/>
    <col min="13" max="13" width="13.421875" style="102" customWidth="1"/>
    <col min="14" max="14" width="13.7109375" style="103" customWidth="1"/>
    <col min="15" max="15" width="12.28125" style="102" customWidth="1"/>
    <col min="16" max="16" width="10.00390625" style="99" hidden="1" customWidth="1"/>
    <col min="17" max="17" width="12.140625" style="99" customWidth="1"/>
    <col min="18" max="18" width="9.140625" style="99" customWidth="1"/>
    <col min="19" max="19" width="11.140625" style="107" customWidth="1"/>
    <col min="20" max="20" width="13.140625" style="102" customWidth="1"/>
    <col min="21" max="21" width="9.421875" style="99" customWidth="1"/>
    <col min="22" max="22" width="11.7109375" style="99" customWidth="1"/>
    <col min="23" max="23" width="13.28125" style="99" customWidth="1"/>
    <col min="24" max="24" width="10.28125" style="99" customWidth="1"/>
    <col min="25" max="25" width="11.00390625" style="99" customWidth="1"/>
    <col min="26" max="16384" width="9.140625" style="99" customWidth="1"/>
  </cols>
  <sheetData>
    <row r="1" spans="1:25" s="98" customFormat="1" ht="30" customHeight="1">
      <c r="A1" s="94" t="s">
        <v>335</v>
      </c>
      <c r="B1" s="144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96"/>
      <c r="P1" s="95"/>
      <c r="Q1" s="95"/>
      <c r="R1" s="95"/>
      <c r="S1" s="106"/>
      <c r="T1" s="96"/>
      <c r="U1" s="95"/>
      <c r="V1" s="95"/>
      <c r="W1" s="95"/>
      <c r="X1" s="95"/>
      <c r="Y1" s="95"/>
    </row>
    <row r="2" spans="1:25" s="98" customFormat="1" ht="15">
      <c r="A2" s="145" t="s">
        <v>346</v>
      </c>
      <c r="B2" s="145"/>
      <c r="C2" s="145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6"/>
      <c r="P2" s="95"/>
      <c r="Q2" s="95"/>
      <c r="R2" s="95"/>
      <c r="S2" s="106"/>
      <c r="T2" s="96"/>
      <c r="U2" s="95"/>
      <c r="V2" s="95"/>
      <c r="W2" s="95"/>
      <c r="X2" s="95"/>
      <c r="Y2" s="95"/>
    </row>
    <row r="3" spans="1:25" s="98" customFormat="1" ht="15">
      <c r="A3" s="260" t="s">
        <v>350</v>
      </c>
      <c r="B3" s="260"/>
      <c r="C3" s="260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96"/>
      <c r="P3" s="95"/>
      <c r="Q3" s="95"/>
      <c r="R3" s="95"/>
      <c r="S3" s="106"/>
      <c r="T3" s="96"/>
      <c r="U3" s="95"/>
      <c r="V3" s="95"/>
      <c r="W3" s="95"/>
      <c r="X3" s="95"/>
      <c r="Y3" s="95"/>
    </row>
    <row r="4" spans="1:25" s="98" customFormat="1" ht="15">
      <c r="A4" s="260" t="s">
        <v>347</v>
      </c>
      <c r="B4" s="260"/>
      <c r="C4" s="260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  <c r="O4" s="96"/>
      <c r="P4" s="95"/>
      <c r="Q4" s="95"/>
      <c r="R4" s="95"/>
      <c r="S4" s="106"/>
      <c r="T4" s="96"/>
      <c r="U4" s="95"/>
      <c r="V4" s="95"/>
      <c r="W4" s="95"/>
      <c r="X4" s="95"/>
      <c r="Y4" s="95"/>
    </row>
    <row r="5" spans="1:25" s="98" customFormat="1" ht="15">
      <c r="A5" s="260" t="s">
        <v>348</v>
      </c>
      <c r="B5" s="260"/>
      <c r="C5" s="260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6"/>
      <c r="P5" s="95"/>
      <c r="Q5" s="95"/>
      <c r="R5" s="95"/>
      <c r="S5" s="106"/>
      <c r="T5" s="96"/>
      <c r="U5" s="95"/>
      <c r="V5" s="95"/>
      <c r="W5" s="95"/>
      <c r="X5" s="95"/>
      <c r="Y5" s="95"/>
    </row>
    <row r="6" spans="1:25" s="98" customFormat="1" ht="15">
      <c r="A6" s="260" t="s">
        <v>351</v>
      </c>
      <c r="B6" s="260"/>
      <c r="C6" s="260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O6" s="96"/>
      <c r="P6" s="95"/>
      <c r="Q6" s="95"/>
      <c r="R6" s="95"/>
      <c r="S6" s="106"/>
      <c r="T6" s="96"/>
      <c r="U6" s="95"/>
      <c r="V6" s="95"/>
      <c r="W6" s="95"/>
      <c r="X6" s="95"/>
      <c r="Y6" s="95"/>
    </row>
    <row r="7" spans="1:25" s="98" customFormat="1" ht="15">
      <c r="A7" s="146" t="s">
        <v>349</v>
      </c>
      <c r="B7" s="147"/>
      <c r="C7" s="147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6"/>
      <c r="P7" s="95"/>
      <c r="Q7" s="95"/>
      <c r="R7" s="95"/>
      <c r="S7" s="106"/>
      <c r="T7" s="96"/>
      <c r="U7" s="95"/>
      <c r="V7" s="95"/>
      <c r="W7" s="95"/>
      <c r="X7" s="95"/>
      <c r="Y7" s="95"/>
    </row>
    <row r="8" spans="1:25" s="98" customFormat="1" ht="15">
      <c r="A8" s="146" t="s">
        <v>334</v>
      </c>
      <c r="B8" s="147"/>
      <c r="C8" s="147" t="s">
        <v>362</v>
      </c>
      <c r="D8" s="96"/>
      <c r="E8" s="96"/>
      <c r="F8" s="96" t="s">
        <v>363</v>
      </c>
      <c r="G8" s="96"/>
      <c r="H8" s="96"/>
      <c r="I8" s="96"/>
      <c r="J8" s="96"/>
      <c r="K8" s="96"/>
      <c r="L8" s="96"/>
      <c r="M8" s="96"/>
      <c r="N8" s="97"/>
      <c r="O8" s="96"/>
      <c r="P8" s="95"/>
      <c r="Q8" s="95"/>
      <c r="R8" s="95"/>
      <c r="S8" s="106"/>
      <c r="T8" s="96"/>
      <c r="U8" s="95"/>
      <c r="V8" s="95"/>
      <c r="W8" s="95"/>
      <c r="X8" s="95"/>
      <c r="Y8" s="95"/>
    </row>
    <row r="9" spans="1:25" s="98" customFormat="1" ht="15">
      <c r="A9" s="94"/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96"/>
      <c r="P9" s="95"/>
      <c r="Q9" s="95"/>
      <c r="R9" s="95"/>
      <c r="S9" s="106"/>
      <c r="T9" s="96"/>
      <c r="U9" s="95"/>
      <c r="V9" s="95"/>
      <c r="W9" s="95"/>
      <c r="X9" s="95"/>
      <c r="Y9" s="95"/>
    </row>
    <row r="10" spans="1:25" ht="14.25">
      <c r="A10" s="264" t="s">
        <v>152</v>
      </c>
      <c r="B10" s="265" t="s">
        <v>153</v>
      </c>
      <c r="C10" s="267" t="s">
        <v>333</v>
      </c>
      <c r="D10" s="267"/>
      <c r="E10" s="267"/>
      <c r="F10" s="267"/>
      <c r="G10" s="253" t="s">
        <v>332</v>
      </c>
      <c r="H10" s="253"/>
      <c r="I10" s="253"/>
      <c r="J10" s="257" t="s">
        <v>331</v>
      </c>
      <c r="K10" s="258"/>
      <c r="L10" s="259"/>
      <c r="M10" s="254" t="s">
        <v>330</v>
      </c>
      <c r="N10" s="255"/>
      <c r="O10" s="256"/>
      <c r="P10" s="148"/>
      <c r="Q10" s="263" t="s">
        <v>329</v>
      </c>
      <c r="R10" s="263"/>
      <c r="S10" s="263"/>
      <c r="T10" s="262" t="s">
        <v>328</v>
      </c>
      <c r="U10" s="262"/>
      <c r="V10" s="262"/>
      <c r="W10" s="261" t="s">
        <v>327</v>
      </c>
      <c r="X10" s="261"/>
      <c r="Y10" s="261"/>
    </row>
    <row r="11" spans="1:25" s="150" customFormat="1" ht="63.75" customHeight="1">
      <c r="A11" s="264"/>
      <c r="B11" s="266"/>
      <c r="C11" s="149" t="s">
        <v>326</v>
      </c>
      <c r="D11" s="149" t="s">
        <v>325</v>
      </c>
      <c r="E11" s="149" t="s">
        <v>324</v>
      </c>
      <c r="F11" s="149" t="s">
        <v>323</v>
      </c>
      <c r="G11" s="149" t="s">
        <v>322</v>
      </c>
      <c r="H11" s="149" t="s">
        <v>321</v>
      </c>
      <c r="I11" s="149" t="s">
        <v>320</v>
      </c>
      <c r="J11" s="149" t="s">
        <v>319</v>
      </c>
      <c r="K11" s="149" t="s">
        <v>318</v>
      </c>
      <c r="L11" s="149" t="s">
        <v>317</v>
      </c>
      <c r="M11" s="149" t="s">
        <v>316</v>
      </c>
      <c r="N11" s="149" t="s">
        <v>315</v>
      </c>
      <c r="O11" s="149" t="s">
        <v>314</v>
      </c>
      <c r="P11" s="149"/>
      <c r="Q11" s="149" t="s">
        <v>313</v>
      </c>
      <c r="R11" s="149" t="s">
        <v>312</v>
      </c>
      <c r="S11" s="149" t="s">
        <v>311</v>
      </c>
      <c r="T11" s="149" t="s">
        <v>310</v>
      </c>
      <c r="U11" s="149" t="s">
        <v>309</v>
      </c>
      <c r="V11" s="149" t="s">
        <v>308</v>
      </c>
      <c r="W11" s="149" t="s">
        <v>307</v>
      </c>
      <c r="X11" s="149" t="s">
        <v>306</v>
      </c>
      <c r="Y11" s="149" t="s">
        <v>305</v>
      </c>
    </row>
    <row r="12" spans="1:25" s="159" customFormat="1" ht="18" customHeight="1">
      <c r="A12" s="151">
        <v>100</v>
      </c>
      <c r="B12" s="152" t="s">
        <v>154</v>
      </c>
      <c r="C12" s="153">
        <f>SUM(C13:C16)</f>
        <v>550000</v>
      </c>
      <c r="D12" s="153">
        <f aca="true" t="shared" si="0" ref="D12:I12">SUM(D13:D16)</f>
        <v>450000</v>
      </c>
      <c r="E12" s="153">
        <f t="shared" si="0"/>
        <v>100000</v>
      </c>
      <c r="F12" s="153">
        <f t="shared" si="0"/>
        <v>550000</v>
      </c>
      <c r="G12" s="153">
        <f t="shared" si="0"/>
        <v>444370</v>
      </c>
      <c r="H12" s="153">
        <f t="shared" si="0"/>
        <v>0</v>
      </c>
      <c r="I12" s="153">
        <f t="shared" si="0"/>
        <v>444370</v>
      </c>
      <c r="J12" s="153">
        <f>D12-G12</f>
        <v>5630</v>
      </c>
      <c r="K12" s="153">
        <f>E12-H12</f>
        <v>100000</v>
      </c>
      <c r="L12" s="153">
        <f>F12-I12</f>
        <v>105630</v>
      </c>
      <c r="M12" s="154">
        <f>IF(D12&gt;0,SUM((J12/D12)*100),"")</f>
        <v>1.2511111111111113</v>
      </c>
      <c r="N12" s="155">
        <f>IF(E12&gt;0,SUM((K12/E12)*100),"")</f>
        <v>100</v>
      </c>
      <c r="O12" s="156">
        <f>IF(F12&gt;0,SUM((L12/F12)*100),"")</f>
        <v>19.205454545454543</v>
      </c>
      <c r="P12" s="157"/>
      <c r="Q12" s="157">
        <v>0</v>
      </c>
      <c r="R12" s="157">
        <v>0</v>
      </c>
      <c r="S12" s="157">
        <f aca="true" t="shared" si="1" ref="S12:S60">Q12+R12</f>
        <v>0</v>
      </c>
      <c r="T12" s="153">
        <f>Q12+G12</f>
        <v>444370</v>
      </c>
      <c r="U12" s="158">
        <f>H12+R12</f>
        <v>0</v>
      </c>
      <c r="V12" s="158">
        <f>SUM(T12:U12)</f>
        <v>444370</v>
      </c>
      <c r="W12" s="157">
        <f>IF(G12&gt;0,SUM((G12/T12)*100),"")</f>
        <v>100</v>
      </c>
      <c r="X12" s="157">
        <f>IF(H12&gt;0,SUM((H12/U12)*100),"")</f>
      </c>
      <c r="Y12" s="157">
        <f>IF(I12&gt;0,SUM((I12/V12)*100),"")</f>
        <v>100</v>
      </c>
    </row>
    <row r="13" spans="1:25" s="100" customFormat="1" ht="12.75" customHeight="1">
      <c r="A13" s="160">
        <v>101</v>
      </c>
      <c r="B13" s="161" t="s">
        <v>155</v>
      </c>
      <c r="C13" s="162">
        <v>150000</v>
      </c>
      <c r="D13" s="162">
        <f>C13</f>
        <v>150000</v>
      </c>
      <c r="E13" s="162">
        <v>0</v>
      </c>
      <c r="F13" s="163">
        <f aca="true" t="shared" si="2" ref="F13:F60">D13+E13</f>
        <v>150000</v>
      </c>
      <c r="G13" s="162">
        <v>144370</v>
      </c>
      <c r="H13" s="162">
        <v>0</v>
      </c>
      <c r="I13" s="162">
        <f>SUM(G13:H13)</f>
        <v>144370</v>
      </c>
      <c r="J13" s="162">
        <f aca="true" t="shared" si="3" ref="J13:J39">D13-G13</f>
        <v>5630</v>
      </c>
      <c r="K13" s="162">
        <f aca="true" t="shared" si="4" ref="K13:L38">E13-H13</f>
        <v>0</v>
      </c>
      <c r="L13" s="162">
        <f t="shared" si="4"/>
        <v>5630</v>
      </c>
      <c r="M13" s="154">
        <f aca="true" t="shared" si="5" ref="M13:M61">IF(D13&gt;0,SUM((J13/D13)*100),"")</f>
        <v>3.7533333333333334</v>
      </c>
      <c r="N13" s="155"/>
      <c r="O13" s="156">
        <f aca="true" t="shared" si="6" ref="O13:O61">IF(F13&gt;0,SUM((L13/F13)*100),"")</f>
        <v>3.7533333333333334</v>
      </c>
      <c r="P13" s="164"/>
      <c r="Q13" s="164">
        <v>0</v>
      </c>
      <c r="R13" s="164">
        <v>0</v>
      </c>
      <c r="S13" s="164">
        <f t="shared" si="1"/>
        <v>0</v>
      </c>
      <c r="T13" s="153">
        <f aca="true" t="shared" si="7" ref="T13:T61">Q13+G13</f>
        <v>144370</v>
      </c>
      <c r="U13" s="158">
        <f aca="true" t="shared" si="8" ref="U13:U61">H13+R13</f>
        <v>0</v>
      </c>
      <c r="V13" s="158">
        <f aca="true" t="shared" si="9" ref="V13:V60">SUM(T13:U13)</f>
        <v>144370</v>
      </c>
      <c r="W13" s="157">
        <f aca="true" t="shared" si="10" ref="W13:Y60">IF(G13&gt;0,SUM((G13/T13)*100),"")</f>
        <v>100</v>
      </c>
      <c r="X13" s="157">
        <f t="shared" si="10"/>
      </c>
      <c r="Y13" s="157">
        <f t="shared" si="10"/>
        <v>100</v>
      </c>
    </row>
    <row r="14" spans="1:25" s="100" customFormat="1" ht="12.75" customHeight="1">
      <c r="A14" s="160">
        <v>102</v>
      </c>
      <c r="B14" s="161" t="s">
        <v>156</v>
      </c>
      <c r="C14" s="162">
        <v>200000</v>
      </c>
      <c r="D14" s="162">
        <f>C14</f>
        <v>200000</v>
      </c>
      <c r="E14" s="162">
        <v>0</v>
      </c>
      <c r="F14" s="163">
        <f t="shared" si="2"/>
        <v>200000</v>
      </c>
      <c r="G14" s="162">
        <v>200000</v>
      </c>
      <c r="H14" s="162">
        <v>0</v>
      </c>
      <c r="I14" s="162">
        <f aca="true" t="shared" si="11" ref="I14:I60">SUM(G14:H14)</f>
        <v>200000</v>
      </c>
      <c r="J14" s="162">
        <f t="shared" si="3"/>
        <v>0</v>
      </c>
      <c r="K14" s="162">
        <f t="shared" si="4"/>
        <v>0</v>
      </c>
      <c r="L14" s="162">
        <f t="shared" si="4"/>
        <v>0</v>
      </c>
      <c r="M14" s="154">
        <f t="shared" si="5"/>
        <v>0</v>
      </c>
      <c r="N14" s="155">
        <f aca="true" t="shared" si="12" ref="N14:N61">IF(E14&gt;0,SUM((K14/E14)*100),"")</f>
      </c>
      <c r="O14" s="156">
        <f t="shared" si="6"/>
        <v>0</v>
      </c>
      <c r="P14" s="164"/>
      <c r="Q14" s="164">
        <v>0</v>
      </c>
      <c r="R14" s="164">
        <v>0</v>
      </c>
      <c r="S14" s="164">
        <f t="shared" si="1"/>
        <v>0</v>
      </c>
      <c r="T14" s="153">
        <f t="shared" si="7"/>
        <v>200000</v>
      </c>
      <c r="U14" s="158">
        <f t="shared" si="8"/>
        <v>0</v>
      </c>
      <c r="V14" s="158">
        <f t="shared" si="9"/>
        <v>200000</v>
      </c>
      <c r="W14" s="157">
        <f t="shared" si="10"/>
        <v>100</v>
      </c>
      <c r="X14" s="157">
        <f t="shared" si="10"/>
      </c>
      <c r="Y14" s="157">
        <f t="shared" si="10"/>
        <v>100</v>
      </c>
    </row>
    <row r="15" spans="1:25" s="100" customFormat="1" ht="12.75" customHeight="1">
      <c r="A15" s="160">
        <v>103</v>
      </c>
      <c r="B15" s="161" t="s">
        <v>157</v>
      </c>
      <c r="C15" s="162">
        <v>100000</v>
      </c>
      <c r="D15" s="162">
        <f>C15</f>
        <v>100000</v>
      </c>
      <c r="E15" s="162">
        <v>0</v>
      </c>
      <c r="F15" s="163">
        <f t="shared" si="2"/>
        <v>100000</v>
      </c>
      <c r="G15" s="162">
        <v>100000</v>
      </c>
      <c r="H15" s="162">
        <v>0</v>
      </c>
      <c r="I15" s="162">
        <f t="shared" si="11"/>
        <v>100000</v>
      </c>
      <c r="J15" s="162">
        <f t="shared" si="3"/>
        <v>0</v>
      </c>
      <c r="K15" s="162">
        <f t="shared" si="4"/>
        <v>0</v>
      </c>
      <c r="L15" s="162">
        <f t="shared" si="4"/>
        <v>0</v>
      </c>
      <c r="M15" s="154">
        <f t="shared" si="5"/>
        <v>0</v>
      </c>
      <c r="N15" s="155">
        <f t="shared" si="12"/>
      </c>
      <c r="O15" s="156">
        <f t="shared" si="6"/>
        <v>0</v>
      </c>
      <c r="P15" s="164"/>
      <c r="Q15" s="164">
        <v>0</v>
      </c>
      <c r="R15" s="164">
        <v>0</v>
      </c>
      <c r="S15" s="164">
        <f t="shared" si="1"/>
        <v>0</v>
      </c>
      <c r="T15" s="153">
        <f t="shared" si="7"/>
        <v>100000</v>
      </c>
      <c r="U15" s="158">
        <f t="shared" si="8"/>
        <v>0</v>
      </c>
      <c r="V15" s="158">
        <f t="shared" si="9"/>
        <v>100000</v>
      </c>
      <c r="W15" s="157">
        <f t="shared" si="10"/>
        <v>100</v>
      </c>
      <c r="X15" s="157">
        <f t="shared" si="10"/>
      </c>
      <c r="Y15" s="157">
        <f t="shared" si="10"/>
        <v>100</v>
      </c>
    </row>
    <row r="16" spans="1:25" ht="12.75" customHeight="1">
      <c r="A16" s="160">
        <v>104</v>
      </c>
      <c r="B16" s="161" t="s">
        <v>158</v>
      </c>
      <c r="C16" s="165">
        <v>100000</v>
      </c>
      <c r="D16" s="162">
        <v>0</v>
      </c>
      <c r="E16" s="162">
        <v>100000</v>
      </c>
      <c r="F16" s="163">
        <f t="shared" si="2"/>
        <v>100000</v>
      </c>
      <c r="G16" s="165">
        <v>0</v>
      </c>
      <c r="H16" s="165">
        <v>0</v>
      </c>
      <c r="I16" s="162">
        <f t="shared" si="11"/>
        <v>0</v>
      </c>
      <c r="J16" s="162">
        <f t="shared" si="3"/>
        <v>0</v>
      </c>
      <c r="K16" s="162">
        <f t="shared" si="4"/>
        <v>100000</v>
      </c>
      <c r="L16" s="162">
        <f t="shared" si="4"/>
        <v>100000</v>
      </c>
      <c r="M16" s="154">
        <f t="shared" si="5"/>
      </c>
      <c r="N16" s="155">
        <f t="shared" si="12"/>
        <v>100</v>
      </c>
      <c r="O16" s="156">
        <f t="shared" si="6"/>
        <v>100</v>
      </c>
      <c r="P16" s="166"/>
      <c r="Q16" s="164">
        <v>0</v>
      </c>
      <c r="R16" s="164">
        <v>0</v>
      </c>
      <c r="S16" s="164">
        <f t="shared" si="1"/>
        <v>0</v>
      </c>
      <c r="T16" s="153">
        <f t="shared" si="7"/>
        <v>0</v>
      </c>
      <c r="U16" s="158">
        <f t="shared" si="8"/>
        <v>0</v>
      </c>
      <c r="V16" s="158">
        <f t="shared" si="9"/>
        <v>0</v>
      </c>
      <c r="W16" s="157">
        <f t="shared" si="10"/>
      </c>
      <c r="X16" s="157">
        <f t="shared" si="10"/>
      </c>
      <c r="Y16" s="157">
        <f t="shared" si="10"/>
      </c>
    </row>
    <row r="17" spans="1:25" s="101" customFormat="1" ht="12.75" customHeight="1">
      <c r="A17" s="167">
        <v>200</v>
      </c>
      <c r="B17" s="168" t="s">
        <v>159</v>
      </c>
      <c r="C17" s="169">
        <f aca="true" t="shared" si="13" ref="C17:H17">SUM(C18:C20)</f>
        <v>5590070</v>
      </c>
      <c r="D17" s="169">
        <f t="shared" si="13"/>
        <v>1037000</v>
      </c>
      <c r="E17" s="169">
        <f t="shared" si="13"/>
        <v>784340</v>
      </c>
      <c r="F17" s="169">
        <f t="shared" si="13"/>
        <v>1821340</v>
      </c>
      <c r="G17" s="169">
        <f t="shared" si="13"/>
        <v>482875</v>
      </c>
      <c r="H17" s="169">
        <f t="shared" si="13"/>
        <v>237000</v>
      </c>
      <c r="I17" s="169">
        <f>SUM(I18:I20)</f>
        <v>719875</v>
      </c>
      <c r="J17" s="170">
        <f t="shared" si="3"/>
        <v>554125</v>
      </c>
      <c r="K17" s="170">
        <f t="shared" si="4"/>
        <v>547340</v>
      </c>
      <c r="L17" s="153">
        <f t="shared" si="4"/>
        <v>1101465</v>
      </c>
      <c r="M17" s="154">
        <f t="shared" si="5"/>
        <v>53.435390549662486</v>
      </c>
      <c r="N17" s="155">
        <f t="shared" si="12"/>
        <v>69.78351225233953</v>
      </c>
      <c r="O17" s="156">
        <f t="shared" si="6"/>
        <v>60.47552900611638</v>
      </c>
      <c r="P17" s="171"/>
      <c r="Q17" s="157">
        <v>0</v>
      </c>
      <c r="R17" s="157">
        <v>0</v>
      </c>
      <c r="S17" s="157">
        <f t="shared" si="1"/>
        <v>0</v>
      </c>
      <c r="T17" s="153">
        <f t="shared" si="7"/>
        <v>482875</v>
      </c>
      <c r="U17" s="158">
        <f t="shared" si="8"/>
        <v>237000</v>
      </c>
      <c r="V17" s="158">
        <f t="shared" si="9"/>
        <v>719875</v>
      </c>
      <c r="W17" s="157">
        <f t="shared" si="10"/>
        <v>100</v>
      </c>
      <c r="X17" s="157">
        <f t="shared" si="10"/>
        <v>100</v>
      </c>
      <c r="Y17" s="157">
        <f t="shared" si="10"/>
        <v>100</v>
      </c>
    </row>
    <row r="18" spans="1:25" s="104" customFormat="1" ht="12.75" customHeight="1">
      <c r="A18" s="160">
        <v>201</v>
      </c>
      <c r="B18" s="161" t="s">
        <v>160</v>
      </c>
      <c r="C18" s="172">
        <v>1293750</v>
      </c>
      <c r="D18" s="172">
        <v>287500</v>
      </c>
      <c r="E18" s="172">
        <v>244340</v>
      </c>
      <c r="F18" s="163">
        <f t="shared" si="2"/>
        <v>531840</v>
      </c>
      <c r="G18" s="172">
        <v>111875</v>
      </c>
      <c r="H18" s="172">
        <v>0</v>
      </c>
      <c r="I18" s="162">
        <f t="shared" si="11"/>
        <v>111875</v>
      </c>
      <c r="J18" s="162">
        <f t="shared" si="3"/>
        <v>175625</v>
      </c>
      <c r="K18" s="162">
        <f t="shared" si="4"/>
        <v>244340</v>
      </c>
      <c r="L18" s="162">
        <f t="shared" si="4"/>
        <v>419965</v>
      </c>
      <c r="M18" s="154">
        <f t="shared" si="5"/>
        <v>61.08695652173913</v>
      </c>
      <c r="N18" s="155">
        <f t="shared" si="12"/>
        <v>100</v>
      </c>
      <c r="O18" s="156">
        <f t="shared" si="6"/>
        <v>78.96453820697954</v>
      </c>
      <c r="P18" s="173"/>
      <c r="Q18" s="164">
        <v>0</v>
      </c>
      <c r="R18" s="164">
        <v>0</v>
      </c>
      <c r="S18" s="164">
        <f t="shared" si="1"/>
        <v>0</v>
      </c>
      <c r="T18" s="153">
        <f t="shared" si="7"/>
        <v>111875</v>
      </c>
      <c r="U18" s="158">
        <f t="shared" si="8"/>
        <v>0</v>
      </c>
      <c r="V18" s="158">
        <f t="shared" si="9"/>
        <v>111875</v>
      </c>
      <c r="W18" s="157">
        <f t="shared" si="10"/>
        <v>100</v>
      </c>
      <c r="X18" s="157">
        <f t="shared" si="10"/>
      </c>
      <c r="Y18" s="157">
        <f t="shared" si="10"/>
        <v>100</v>
      </c>
    </row>
    <row r="19" spans="1:25" ht="12.75" customHeight="1">
      <c r="A19" s="160">
        <v>202</v>
      </c>
      <c r="B19" s="161" t="s">
        <v>161</v>
      </c>
      <c r="C19" s="165">
        <v>404000</v>
      </c>
      <c r="D19" s="172">
        <v>40000</v>
      </c>
      <c r="E19" s="172">
        <v>40000</v>
      </c>
      <c r="F19" s="163">
        <f t="shared" si="2"/>
        <v>80000</v>
      </c>
      <c r="G19" s="165">
        <v>0</v>
      </c>
      <c r="H19" s="165"/>
      <c r="I19" s="162">
        <f t="shared" si="11"/>
        <v>0</v>
      </c>
      <c r="J19" s="162">
        <f t="shared" si="3"/>
        <v>40000</v>
      </c>
      <c r="K19" s="162">
        <f t="shared" si="4"/>
        <v>40000</v>
      </c>
      <c r="L19" s="162">
        <f t="shared" si="4"/>
        <v>80000</v>
      </c>
      <c r="M19" s="154">
        <f t="shared" si="5"/>
        <v>100</v>
      </c>
      <c r="N19" s="155">
        <f t="shared" si="12"/>
        <v>100</v>
      </c>
      <c r="O19" s="156">
        <f t="shared" si="6"/>
        <v>100</v>
      </c>
      <c r="P19" s="166"/>
      <c r="Q19" s="164">
        <v>0</v>
      </c>
      <c r="R19" s="164">
        <v>0</v>
      </c>
      <c r="S19" s="164">
        <f t="shared" si="1"/>
        <v>0</v>
      </c>
      <c r="T19" s="153">
        <f t="shared" si="7"/>
        <v>0</v>
      </c>
      <c r="U19" s="158">
        <f t="shared" si="8"/>
        <v>0</v>
      </c>
      <c r="V19" s="158">
        <f t="shared" si="9"/>
        <v>0</v>
      </c>
      <c r="W19" s="157">
        <f t="shared" si="10"/>
      </c>
      <c r="X19" s="157">
        <f t="shared" si="10"/>
      </c>
      <c r="Y19" s="157">
        <f t="shared" si="10"/>
      </c>
    </row>
    <row r="20" spans="1:25" ht="12.75" customHeight="1">
      <c r="A20" s="160">
        <v>203</v>
      </c>
      <c r="B20" s="161" t="s">
        <v>162</v>
      </c>
      <c r="C20" s="165">
        <v>3892320</v>
      </c>
      <c r="D20" s="172">
        <v>709500</v>
      </c>
      <c r="E20" s="172">
        <v>500000</v>
      </c>
      <c r="F20" s="163">
        <f t="shared" si="2"/>
        <v>1209500</v>
      </c>
      <c r="G20" s="174">
        <v>371000</v>
      </c>
      <c r="H20" s="165">
        <v>237000</v>
      </c>
      <c r="I20" s="162">
        <f t="shared" si="11"/>
        <v>608000</v>
      </c>
      <c r="J20" s="162">
        <f t="shared" si="3"/>
        <v>338500</v>
      </c>
      <c r="K20" s="162">
        <f t="shared" si="4"/>
        <v>263000</v>
      </c>
      <c r="L20" s="162">
        <f t="shared" si="4"/>
        <v>601500</v>
      </c>
      <c r="M20" s="154">
        <f t="shared" si="5"/>
        <v>47.70965468639887</v>
      </c>
      <c r="N20" s="155">
        <f t="shared" si="12"/>
        <v>52.6</v>
      </c>
      <c r="O20" s="156">
        <f t="shared" si="6"/>
        <v>49.73129392310872</v>
      </c>
      <c r="P20" s="166"/>
      <c r="Q20" s="164">
        <v>0</v>
      </c>
      <c r="R20" s="164">
        <v>0</v>
      </c>
      <c r="S20" s="164">
        <f t="shared" si="1"/>
        <v>0</v>
      </c>
      <c r="T20" s="153">
        <f t="shared" si="7"/>
        <v>371000</v>
      </c>
      <c r="U20" s="158">
        <f t="shared" si="8"/>
        <v>237000</v>
      </c>
      <c r="V20" s="158">
        <f t="shared" si="9"/>
        <v>608000</v>
      </c>
      <c r="W20" s="157">
        <f t="shared" si="10"/>
        <v>100</v>
      </c>
      <c r="X20" s="157">
        <f t="shared" si="10"/>
        <v>100</v>
      </c>
      <c r="Y20" s="157">
        <f t="shared" si="10"/>
        <v>100</v>
      </c>
    </row>
    <row r="21" spans="1:25" s="101" customFormat="1" ht="12.75" customHeight="1">
      <c r="A21" s="167">
        <v>300</v>
      </c>
      <c r="B21" s="168" t="s">
        <v>163</v>
      </c>
      <c r="C21" s="169">
        <f>SUM(C22:C34)</f>
        <v>12013120</v>
      </c>
      <c r="D21" s="169">
        <f aca="true" t="shared" si="14" ref="D21:I21">SUM(D22:D34)</f>
        <v>3291450</v>
      </c>
      <c r="E21" s="169">
        <f t="shared" si="14"/>
        <v>974000</v>
      </c>
      <c r="F21" s="169">
        <f t="shared" si="14"/>
        <v>4265450</v>
      </c>
      <c r="G21" s="169">
        <f t="shared" si="14"/>
        <v>249958</v>
      </c>
      <c r="H21" s="169">
        <f t="shared" si="14"/>
        <v>136180</v>
      </c>
      <c r="I21" s="169">
        <f t="shared" si="14"/>
        <v>386138</v>
      </c>
      <c r="J21" s="170">
        <f t="shared" si="3"/>
        <v>3041492</v>
      </c>
      <c r="K21" s="170">
        <f t="shared" si="4"/>
        <v>837820</v>
      </c>
      <c r="L21" s="153">
        <f t="shared" si="4"/>
        <v>3879312</v>
      </c>
      <c r="M21" s="154">
        <f t="shared" si="5"/>
        <v>92.40583937170548</v>
      </c>
      <c r="N21" s="155">
        <f t="shared" si="12"/>
        <v>86.01848049281314</v>
      </c>
      <c r="O21" s="156">
        <f t="shared" si="6"/>
        <v>90.94730919363725</v>
      </c>
      <c r="P21" s="171"/>
      <c r="Q21" s="157">
        <v>0</v>
      </c>
      <c r="R21" s="157">
        <v>0</v>
      </c>
      <c r="S21" s="157">
        <f t="shared" si="1"/>
        <v>0</v>
      </c>
      <c r="T21" s="153">
        <f t="shared" si="7"/>
        <v>249958</v>
      </c>
      <c r="U21" s="158">
        <f t="shared" si="8"/>
        <v>136180</v>
      </c>
      <c r="V21" s="158">
        <f t="shared" si="9"/>
        <v>386138</v>
      </c>
      <c r="W21" s="157">
        <f t="shared" si="10"/>
        <v>100</v>
      </c>
      <c r="X21" s="157">
        <f t="shared" si="10"/>
        <v>100</v>
      </c>
      <c r="Y21" s="157">
        <f t="shared" si="10"/>
        <v>100</v>
      </c>
    </row>
    <row r="22" spans="1:25" ht="12.75" customHeight="1">
      <c r="A22" s="175">
        <v>301</v>
      </c>
      <c r="B22" s="176" t="s">
        <v>164</v>
      </c>
      <c r="C22" s="165">
        <v>780000</v>
      </c>
      <c r="D22" s="165">
        <v>780000</v>
      </c>
      <c r="E22" s="165">
        <v>0</v>
      </c>
      <c r="F22" s="162">
        <f t="shared" si="2"/>
        <v>780000</v>
      </c>
      <c r="G22" s="174">
        <v>10000</v>
      </c>
      <c r="H22" s="165">
        <v>90000</v>
      </c>
      <c r="I22" s="162">
        <f t="shared" si="11"/>
        <v>100000</v>
      </c>
      <c r="J22" s="162">
        <f t="shared" si="3"/>
        <v>770000</v>
      </c>
      <c r="K22" s="162">
        <f t="shared" si="4"/>
        <v>-90000</v>
      </c>
      <c r="L22" s="162">
        <f t="shared" si="4"/>
        <v>680000</v>
      </c>
      <c r="M22" s="154">
        <f t="shared" si="5"/>
        <v>98.71794871794873</v>
      </c>
      <c r="N22" s="155">
        <f t="shared" si="12"/>
      </c>
      <c r="O22" s="156">
        <f t="shared" si="6"/>
        <v>87.17948717948718</v>
      </c>
      <c r="P22" s="166"/>
      <c r="Q22" s="164">
        <v>0</v>
      </c>
      <c r="R22" s="164">
        <v>0</v>
      </c>
      <c r="S22" s="164">
        <f t="shared" si="1"/>
        <v>0</v>
      </c>
      <c r="T22" s="153">
        <f t="shared" si="7"/>
        <v>10000</v>
      </c>
      <c r="U22" s="158">
        <f t="shared" si="8"/>
        <v>90000</v>
      </c>
      <c r="V22" s="158">
        <f t="shared" si="9"/>
        <v>100000</v>
      </c>
      <c r="W22" s="157">
        <f t="shared" si="10"/>
        <v>100</v>
      </c>
      <c r="X22" s="157">
        <f t="shared" si="10"/>
        <v>100</v>
      </c>
      <c r="Y22" s="157">
        <f t="shared" si="10"/>
        <v>100</v>
      </c>
    </row>
    <row r="23" spans="1:25" ht="12.75" customHeight="1">
      <c r="A23" s="175">
        <v>302</v>
      </c>
      <c r="B23" s="176" t="s">
        <v>165</v>
      </c>
      <c r="C23" s="177">
        <v>600000</v>
      </c>
      <c r="D23" s="165">
        <v>0</v>
      </c>
      <c r="E23" s="165">
        <v>500000</v>
      </c>
      <c r="F23" s="162">
        <f t="shared" si="2"/>
        <v>500000</v>
      </c>
      <c r="G23" s="165">
        <v>0</v>
      </c>
      <c r="H23" s="165"/>
      <c r="I23" s="162">
        <f t="shared" si="11"/>
        <v>0</v>
      </c>
      <c r="J23" s="162">
        <f t="shared" si="3"/>
        <v>0</v>
      </c>
      <c r="K23" s="162">
        <f t="shared" si="4"/>
        <v>500000</v>
      </c>
      <c r="L23" s="162">
        <f t="shared" si="4"/>
        <v>500000</v>
      </c>
      <c r="M23" s="154">
        <f t="shared" si="5"/>
      </c>
      <c r="N23" s="155">
        <f t="shared" si="12"/>
        <v>100</v>
      </c>
      <c r="O23" s="156">
        <f t="shared" si="6"/>
        <v>100</v>
      </c>
      <c r="P23" s="178"/>
      <c r="Q23" s="164">
        <v>0</v>
      </c>
      <c r="R23" s="164">
        <v>0</v>
      </c>
      <c r="S23" s="164">
        <f t="shared" si="1"/>
        <v>0</v>
      </c>
      <c r="T23" s="153">
        <f t="shared" si="7"/>
        <v>0</v>
      </c>
      <c r="U23" s="158">
        <f t="shared" si="8"/>
        <v>0</v>
      </c>
      <c r="V23" s="158">
        <f t="shared" si="9"/>
        <v>0</v>
      </c>
      <c r="W23" s="157">
        <f t="shared" si="10"/>
      </c>
      <c r="X23" s="157">
        <f t="shared" si="10"/>
      </c>
      <c r="Y23" s="157">
        <f t="shared" si="10"/>
      </c>
    </row>
    <row r="24" spans="1:25" ht="12.75" customHeight="1">
      <c r="A24" s="175">
        <v>303</v>
      </c>
      <c r="B24" s="176" t="s">
        <v>166</v>
      </c>
      <c r="C24" s="165">
        <v>448000</v>
      </c>
      <c r="D24" s="165">
        <v>224000</v>
      </c>
      <c r="E24" s="165">
        <v>224000</v>
      </c>
      <c r="F24" s="162">
        <f t="shared" si="2"/>
        <v>448000</v>
      </c>
      <c r="G24" s="165">
        <v>0</v>
      </c>
      <c r="H24" s="165"/>
      <c r="I24" s="162">
        <f t="shared" si="11"/>
        <v>0</v>
      </c>
      <c r="J24" s="162">
        <f t="shared" si="3"/>
        <v>224000</v>
      </c>
      <c r="K24" s="162">
        <f t="shared" si="4"/>
        <v>224000</v>
      </c>
      <c r="L24" s="162">
        <f t="shared" si="4"/>
        <v>448000</v>
      </c>
      <c r="M24" s="154">
        <f t="shared" si="5"/>
        <v>100</v>
      </c>
      <c r="N24" s="155">
        <f t="shared" si="12"/>
        <v>100</v>
      </c>
      <c r="O24" s="156">
        <f t="shared" si="6"/>
        <v>100</v>
      </c>
      <c r="P24" s="166"/>
      <c r="Q24" s="164">
        <v>0</v>
      </c>
      <c r="R24" s="164">
        <v>0</v>
      </c>
      <c r="S24" s="164">
        <f t="shared" si="1"/>
        <v>0</v>
      </c>
      <c r="T24" s="153">
        <f t="shared" si="7"/>
        <v>0</v>
      </c>
      <c r="U24" s="158">
        <f t="shared" si="8"/>
        <v>0</v>
      </c>
      <c r="V24" s="158">
        <f t="shared" si="9"/>
        <v>0</v>
      </c>
      <c r="W24" s="157">
        <f t="shared" si="10"/>
      </c>
      <c r="X24" s="157">
        <f t="shared" si="10"/>
      </c>
      <c r="Y24" s="157">
        <f t="shared" si="10"/>
      </c>
    </row>
    <row r="25" spans="1:25" ht="12.75" customHeight="1">
      <c r="A25" s="175">
        <v>304</v>
      </c>
      <c r="B25" s="176" t="s">
        <v>167</v>
      </c>
      <c r="C25" s="165">
        <v>505000</v>
      </c>
      <c r="D25" s="165">
        <v>202000</v>
      </c>
      <c r="E25" s="165">
        <v>0</v>
      </c>
      <c r="F25" s="162">
        <f t="shared" si="2"/>
        <v>202000</v>
      </c>
      <c r="G25" s="165">
        <v>93963</v>
      </c>
      <c r="H25" s="165"/>
      <c r="I25" s="162">
        <f t="shared" si="11"/>
        <v>93963</v>
      </c>
      <c r="J25" s="162">
        <f t="shared" si="3"/>
        <v>108037</v>
      </c>
      <c r="K25" s="162">
        <f t="shared" si="4"/>
        <v>0</v>
      </c>
      <c r="L25" s="162">
        <f t="shared" si="4"/>
        <v>108037</v>
      </c>
      <c r="M25" s="154">
        <f t="shared" si="5"/>
        <v>53.48366336633663</v>
      </c>
      <c r="N25" s="155">
        <f t="shared" si="12"/>
      </c>
      <c r="O25" s="156">
        <f t="shared" si="6"/>
        <v>53.48366336633663</v>
      </c>
      <c r="P25" s="166"/>
      <c r="Q25" s="164">
        <v>0</v>
      </c>
      <c r="R25" s="164">
        <v>0</v>
      </c>
      <c r="S25" s="164">
        <f t="shared" si="1"/>
        <v>0</v>
      </c>
      <c r="T25" s="153">
        <f t="shared" si="7"/>
        <v>93963</v>
      </c>
      <c r="U25" s="158">
        <f t="shared" si="8"/>
        <v>0</v>
      </c>
      <c r="V25" s="158">
        <f t="shared" si="9"/>
        <v>93963</v>
      </c>
      <c r="W25" s="157">
        <f t="shared" si="10"/>
        <v>100</v>
      </c>
      <c r="X25" s="157">
        <f t="shared" si="10"/>
      </c>
      <c r="Y25" s="157">
        <f t="shared" si="10"/>
        <v>100</v>
      </c>
    </row>
    <row r="26" spans="1:25" ht="12.75" customHeight="1">
      <c r="A26" s="175">
        <v>305</v>
      </c>
      <c r="B26" s="176" t="s">
        <v>168</v>
      </c>
      <c r="C26" s="165">
        <v>186000</v>
      </c>
      <c r="D26" s="165">
        <v>62000</v>
      </c>
      <c r="E26" s="165">
        <v>0</v>
      </c>
      <c r="F26" s="162">
        <f t="shared" si="2"/>
        <v>62000</v>
      </c>
      <c r="G26" s="165">
        <v>29605</v>
      </c>
      <c r="H26" s="165"/>
      <c r="I26" s="162">
        <f t="shared" si="11"/>
        <v>29605</v>
      </c>
      <c r="J26" s="162">
        <f t="shared" si="3"/>
        <v>32395</v>
      </c>
      <c r="K26" s="162">
        <f t="shared" si="4"/>
        <v>0</v>
      </c>
      <c r="L26" s="162">
        <f t="shared" si="4"/>
        <v>32395</v>
      </c>
      <c r="M26" s="154">
        <f t="shared" si="5"/>
        <v>52.25</v>
      </c>
      <c r="N26" s="155">
        <f>IF(E26&gt;0,SUM((K26/E26)*100),"")</f>
      </c>
      <c r="O26" s="156">
        <f t="shared" si="6"/>
        <v>52.25</v>
      </c>
      <c r="P26" s="166"/>
      <c r="Q26" s="164">
        <v>0</v>
      </c>
      <c r="R26" s="164">
        <v>0</v>
      </c>
      <c r="S26" s="164">
        <f t="shared" si="1"/>
        <v>0</v>
      </c>
      <c r="T26" s="153">
        <f t="shared" si="7"/>
        <v>29605</v>
      </c>
      <c r="U26" s="158">
        <f t="shared" si="8"/>
        <v>0</v>
      </c>
      <c r="V26" s="158">
        <f t="shared" si="9"/>
        <v>29605</v>
      </c>
      <c r="W26" s="157">
        <f t="shared" si="10"/>
        <v>100</v>
      </c>
      <c r="X26" s="157">
        <f t="shared" si="10"/>
      </c>
      <c r="Y26" s="157">
        <f t="shared" si="10"/>
        <v>100</v>
      </c>
    </row>
    <row r="27" spans="1:25" ht="12.75" customHeight="1">
      <c r="A27" s="175">
        <v>306</v>
      </c>
      <c r="B27" s="176" t="s">
        <v>169</v>
      </c>
      <c r="C27" s="165">
        <f>650000+2878000</f>
        <v>3528000</v>
      </c>
      <c r="D27" s="165">
        <v>813950</v>
      </c>
      <c r="E27" s="165">
        <v>250000</v>
      </c>
      <c r="F27" s="162">
        <f t="shared" si="2"/>
        <v>1063950</v>
      </c>
      <c r="G27" s="165">
        <v>81990</v>
      </c>
      <c r="H27" s="165">
        <v>46180</v>
      </c>
      <c r="I27" s="162">
        <f t="shared" si="11"/>
        <v>128170</v>
      </c>
      <c r="J27" s="162">
        <f t="shared" si="3"/>
        <v>731960</v>
      </c>
      <c r="K27" s="162">
        <f t="shared" si="4"/>
        <v>203820</v>
      </c>
      <c r="L27" s="162">
        <f t="shared" si="4"/>
        <v>935780</v>
      </c>
      <c r="M27" s="154">
        <f t="shared" si="5"/>
        <v>89.92689968671294</v>
      </c>
      <c r="N27" s="155">
        <f t="shared" si="12"/>
        <v>81.528</v>
      </c>
      <c r="O27" s="156">
        <f t="shared" si="6"/>
        <v>87.95338126791673</v>
      </c>
      <c r="P27" s="166"/>
      <c r="Q27" s="164">
        <v>0</v>
      </c>
      <c r="R27" s="164">
        <v>0</v>
      </c>
      <c r="S27" s="164">
        <f t="shared" si="1"/>
        <v>0</v>
      </c>
      <c r="T27" s="153">
        <f t="shared" si="7"/>
        <v>81990</v>
      </c>
      <c r="U27" s="158">
        <f t="shared" si="8"/>
        <v>46180</v>
      </c>
      <c r="V27" s="158">
        <f t="shared" si="9"/>
        <v>128170</v>
      </c>
      <c r="W27" s="157">
        <f t="shared" si="10"/>
        <v>100</v>
      </c>
      <c r="X27" s="157">
        <f t="shared" si="10"/>
        <v>100</v>
      </c>
      <c r="Y27" s="157">
        <f t="shared" si="10"/>
        <v>100</v>
      </c>
    </row>
    <row r="28" spans="1:25" ht="12.75" customHeight="1">
      <c r="A28" s="175">
        <v>307</v>
      </c>
      <c r="B28" s="176" t="s">
        <v>170</v>
      </c>
      <c r="C28" s="165">
        <v>336000</v>
      </c>
      <c r="D28" s="165">
        <v>112000</v>
      </c>
      <c r="E28" s="165">
        <v>0</v>
      </c>
      <c r="F28" s="162">
        <f t="shared" si="2"/>
        <v>112000</v>
      </c>
      <c r="G28" s="165">
        <v>0</v>
      </c>
      <c r="H28" s="165"/>
      <c r="I28" s="162">
        <f t="shared" si="11"/>
        <v>0</v>
      </c>
      <c r="J28" s="162">
        <f t="shared" si="3"/>
        <v>112000</v>
      </c>
      <c r="K28" s="162">
        <f t="shared" si="4"/>
        <v>0</v>
      </c>
      <c r="L28" s="162">
        <f t="shared" si="4"/>
        <v>112000</v>
      </c>
      <c r="M28" s="154">
        <f t="shared" si="5"/>
        <v>100</v>
      </c>
      <c r="N28" s="155">
        <f t="shared" si="12"/>
      </c>
      <c r="O28" s="156">
        <f t="shared" si="6"/>
        <v>100</v>
      </c>
      <c r="P28" s="166"/>
      <c r="Q28" s="164">
        <v>0</v>
      </c>
      <c r="R28" s="164">
        <v>0</v>
      </c>
      <c r="S28" s="164">
        <f t="shared" si="1"/>
        <v>0</v>
      </c>
      <c r="T28" s="153">
        <f t="shared" si="7"/>
        <v>0</v>
      </c>
      <c r="U28" s="158">
        <f t="shared" si="8"/>
        <v>0</v>
      </c>
      <c r="V28" s="158">
        <f t="shared" si="9"/>
        <v>0</v>
      </c>
      <c r="W28" s="157">
        <f t="shared" si="10"/>
      </c>
      <c r="X28" s="157">
        <f t="shared" si="10"/>
      </c>
      <c r="Y28" s="157">
        <f t="shared" si="10"/>
      </c>
    </row>
    <row r="29" spans="1:25" ht="12.75" customHeight="1">
      <c r="A29" s="175">
        <v>308</v>
      </c>
      <c r="B29" s="176" t="s">
        <v>171</v>
      </c>
      <c r="C29" s="165">
        <v>360000</v>
      </c>
      <c r="D29" s="165">
        <v>120000</v>
      </c>
      <c r="E29" s="165">
        <v>0</v>
      </c>
      <c r="F29" s="162">
        <f t="shared" si="2"/>
        <v>120000</v>
      </c>
      <c r="G29" s="165">
        <v>0</v>
      </c>
      <c r="H29" s="165"/>
      <c r="I29" s="162">
        <f t="shared" si="11"/>
        <v>0</v>
      </c>
      <c r="J29" s="162">
        <f t="shared" si="3"/>
        <v>120000</v>
      </c>
      <c r="K29" s="162">
        <f t="shared" si="4"/>
        <v>0</v>
      </c>
      <c r="L29" s="162">
        <f t="shared" si="4"/>
        <v>120000</v>
      </c>
      <c r="M29" s="154">
        <f t="shared" si="5"/>
        <v>100</v>
      </c>
      <c r="N29" s="155">
        <f t="shared" si="12"/>
      </c>
      <c r="O29" s="156">
        <f t="shared" si="6"/>
        <v>100</v>
      </c>
      <c r="P29" s="166"/>
      <c r="Q29" s="164">
        <v>0</v>
      </c>
      <c r="R29" s="164">
        <v>0</v>
      </c>
      <c r="S29" s="164">
        <f t="shared" si="1"/>
        <v>0</v>
      </c>
      <c r="T29" s="153">
        <f t="shared" si="7"/>
        <v>0</v>
      </c>
      <c r="U29" s="158">
        <f t="shared" si="8"/>
        <v>0</v>
      </c>
      <c r="V29" s="158">
        <f t="shared" si="9"/>
        <v>0</v>
      </c>
      <c r="W29" s="157">
        <f t="shared" si="10"/>
      </c>
      <c r="X29" s="157">
        <f t="shared" si="10"/>
      </c>
      <c r="Y29" s="157">
        <f t="shared" si="10"/>
      </c>
    </row>
    <row r="30" spans="1:25" ht="12.75" customHeight="1">
      <c r="A30" s="175">
        <v>309</v>
      </c>
      <c r="B30" s="176" t="s">
        <v>172</v>
      </c>
      <c r="C30" s="165">
        <v>120000</v>
      </c>
      <c r="D30" s="165">
        <v>40000</v>
      </c>
      <c r="E30" s="165">
        <v>0</v>
      </c>
      <c r="F30" s="162">
        <f t="shared" si="2"/>
        <v>40000</v>
      </c>
      <c r="G30" s="165">
        <v>0</v>
      </c>
      <c r="H30" s="165"/>
      <c r="I30" s="162">
        <f t="shared" si="11"/>
        <v>0</v>
      </c>
      <c r="J30" s="162">
        <f t="shared" si="3"/>
        <v>40000</v>
      </c>
      <c r="K30" s="162">
        <f t="shared" si="4"/>
        <v>0</v>
      </c>
      <c r="L30" s="162">
        <f t="shared" si="4"/>
        <v>40000</v>
      </c>
      <c r="M30" s="154">
        <f t="shared" si="5"/>
        <v>100</v>
      </c>
      <c r="N30" s="155">
        <f t="shared" si="12"/>
      </c>
      <c r="O30" s="156">
        <f t="shared" si="6"/>
        <v>100</v>
      </c>
      <c r="P30" s="166"/>
      <c r="Q30" s="164">
        <v>0</v>
      </c>
      <c r="R30" s="164">
        <v>0</v>
      </c>
      <c r="S30" s="164">
        <f t="shared" si="1"/>
        <v>0</v>
      </c>
      <c r="T30" s="153">
        <f t="shared" si="7"/>
        <v>0</v>
      </c>
      <c r="U30" s="158">
        <f t="shared" si="8"/>
        <v>0</v>
      </c>
      <c r="V30" s="158">
        <f t="shared" si="9"/>
        <v>0</v>
      </c>
      <c r="W30" s="157">
        <f t="shared" si="10"/>
      </c>
      <c r="X30" s="157">
        <f t="shared" si="10"/>
      </c>
      <c r="Y30" s="157">
        <f t="shared" si="10"/>
      </c>
    </row>
    <row r="31" spans="1:25" ht="12.75" customHeight="1">
      <c r="A31" s="175">
        <v>310</v>
      </c>
      <c r="B31" s="176" t="s">
        <v>173</v>
      </c>
      <c r="C31" s="165">
        <v>500000</v>
      </c>
      <c r="D31" s="165">
        <v>25000</v>
      </c>
      <c r="E31" s="165">
        <v>0</v>
      </c>
      <c r="F31" s="162">
        <f t="shared" si="2"/>
        <v>25000</v>
      </c>
      <c r="G31" s="165">
        <v>0</v>
      </c>
      <c r="H31" s="165"/>
      <c r="I31" s="162">
        <f t="shared" si="11"/>
        <v>0</v>
      </c>
      <c r="J31" s="162">
        <f t="shared" si="3"/>
        <v>25000</v>
      </c>
      <c r="K31" s="162">
        <f t="shared" si="4"/>
        <v>0</v>
      </c>
      <c r="L31" s="162">
        <f t="shared" si="4"/>
        <v>25000</v>
      </c>
      <c r="M31" s="154">
        <f t="shared" si="5"/>
        <v>100</v>
      </c>
      <c r="N31" s="155">
        <f t="shared" si="12"/>
      </c>
      <c r="O31" s="156">
        <f t="shared" si="6"/>
        <v>100</v>
      </c>
      <c r="P31" s="166"/>
      <c r="Q31" s="164">
        <v>0</v>
      </c>
      <c r="R31" s="164">
        <v>0</v>
      </c>
      <c r="S31" s="164">
        <f t="shared" si="1"/>
        <v>0</v>
      </c>
      <c r="T31" s="153">
        <f t="shared" si="7"/>
        <v>0</v>
      </c>
      <c r="U31" s="158">
        <f t="shared" si="8"/>
        <v>0</v>
      </c>
      <c r="V31" s="158">
        <f t="shared" si="9"/>
        <v>0</v>
      </c>
      <c r="W31" s="157">
        <f t="shared" si="10"/>
      </c>
      <c r="X31" s="157">
        <f t="shared" si="10"/>
      </c>
      <c r="Y31" s="157">
        <f t="shared" si="10"/>
      </c>
    </row>
    <row r="32" spans="1:25" ht="12.75" customHeight="1">
      <c r="A32" s="175">
        <v>311</v>
      </c>
      <c r="B32" s="176" t="s">
        <v>343</v>
      </c>
      <c r="C32" s="165">
        <v>2723760</v>
      </c>
      <c r="D32" s="165">
        <v>500000</v>
      </c>
      <c r="E32" s="165">
        <v>0</v>
      </c>
      <c r="F32" s="162">
        <f t="shared" si="2"/>
        <v>500000</v>
      </c>
      <c r="G32" s="165">
        <v>0</v>
      </c>
      <c r="H32" s="165"/>
      <c r="I32" s="162">
        <f t="shared" si="11"/>
        <v>0</v>
      </c>
      <c r="J32" s="162">
        <f t="shared" si="3"/>
        <v>500000</v>
      </c>
      <c r="K32" s="162">
        <f t="shared" si="4"/>
        <v>0</v>
      </c>
      <c r="L32" s="162">
        <f t="shared" si="4"/>
        <v>500000</v>
      </c>
      <c r="M32" s="154">
        <f t="shared" si="5"/>
        <v>100</v>
      </c>
      <c r="N32" s="155">
        <f t="shared" si="12"/>
      </c>
      <c r="O32" s="156">
        <f t="shared" si="6"/>
        <v>100</v>
      </c>
      <c r="P32" s="166"/>
      <c r="Q32" s="164">
        <v>0</v>
      </c>
      <c r="R32" s="164">
        <v>0</v>
      </c>
      <c r="S32" s="164">
        <f t="shared" si="1"/>
        <v>0</v>
      </c>
      <c r="T32" s="153">
        <f t="shared" si="7"/>
        <v>0</v>
      </c>
      <c r="U32" s="158">
        <f t="shared" si="8"/>
        <v>0</v>
      </c>
      <c r="V32" s="158">
        <f t="shared" si="9"/>
        <v>0</v>
      </c>
      <c r="W32" s="157">
        <f t="shared" si="10"/>
      </c>
      <c r="X32" s="157">
        <f t="shared" si="10"/>
      </c>
      <c r="Y32" s="157">
        <f t="shared" si="10"/>
      </c>
    </row>
    <row r="33" spans="1:25" ht="12.75" customHeight="1">
      <c r="A33" s="175">
        <v>312</v>
      </c>
      <c r="B33" s="176" t="s">
        <v>344</v>
      </c>
      <c r="C33" s="179">
        <v>1588860</v>
      </c>
      <c r="D33" s="179">
        <v>300000</v>
      </c>
      <c r="E33" s="165">
        <v>0</v>
      </c>
      <c r="F33" s="162">
        <f t="shared" si="2"/>
        <v>300000</v>
      </c>
      <c r="G33" s="179">
        <v>34400</v>
      </c>
      <c r="H33" s="179">
        <v>0</v>
      </c>
      <c r="I33" s="162">
        <f t="shared" si="11"/>
        <v>34400</v>
      </c>
      <c r="J33" s="162">
        <f t="shared" si="3"/>
        <v>265600</v>
      </c>
      <c r="K33" s="162">
        <f t="shared" si="4"/>
        <v>0</v>
      </c>
      <c r="L33" s="162">
        <f t="shared" si="4"/>
        <v>265600</v>
      </c>
      <c r="M33" s="154">
        <f t="shared" si="5"/>
        <v>88.53333333333333</v>
      </c>
      <c r="N33" s="155">
        <f t="shared" si="12"/>
      </c>
      <c r="O33" s="156">
        <f t="shared" si="6"/>
        <v>88.53333333333333</v>
      </c>
      <c r="P33" s="180"/>
      <c r="Q33" s="164">
        <v>0</v>
      </c>
      <c r="R33" s="164">
        <v>0</v>
      </c>
      <c r="S33" s="164">
        <f t="shared" si="1"/>
        <v>0</v>
      </c>
      <c r="T33" s="153">
        <f t="shared" si="7"/>
        <v>34400</v>
      </c>
      <c r="U33" s="158">
        <f t="shared" si="8"/>
        <v>0</v>
      </c>
      <c r="V33" s="158">
        <f t="shared" si="9"/>
        <v>34400</v>
      </c>
      <c r="W33" s="157">
        <f t="shared" si="10"/>
        <v>100</v>
      </c>
      <c r="X33" s="157">
        <f t="shared" si="10"/>
      </c>
      <c r="Y33" s="157">
        <f t="shared" si="10"/>
        <v>100</v>
      </c>
    </row>
    <row r="34" spans="1:25" ht="12.75" customHeight="1">
      <c r="A34" s="175">
        <v>313</v>
      </c>
      <c r="B34" s="176" t="s">
        <v>336</v>
      </c>
      <c r="C34" s="181">
        <f>'[1]13.03.13'!$K$55</f>
        <v>337500</v>
      </c>
      <c r="D34" s="179">
        <v>112500</v>
      </c>
      <c r="E34" s="165">
        <v>0</v>
      </c>
      <c r="F34" s="162">
        <f t="shared" si="2"/>
        <v>112500</v>
      </c>
      <c r="G34" s="179">
        <v>0</v>
      </c>
      <c r="H34" s="179"/>
      <c r="I34" s="162">
        <f t="shared" si="11"/>
        <v>0</v>
      </c>
      <c r="J34" s="162">
        <f t="shared" si="3"/>
        <v>112500</v>
      </c>
      <c r="K34" s="162">
        <f t="shared" si="4"/>
        <v>0</v>
      </c>
      <c r="L34" s="162">
        <f t="shared" si="4"/>
        <v>112500</v>
      </c>
      <c r="M34" s="154">
        <f t="shared" si="5"/>
        <v>100</v>
      </c>
      <c r="N34" s="155">
        <f t="shared" si="12"/>
      </c>
      <c r="O34" s="156">
        <f t="shared" si="6"/>
        <v>100</v>
      </c>
      <c r="P34" s="180"/>
      <c r="Q34" s="164">
        <v>0</v>
      </c>
      <c r="R34" s="164">
        <v>0</v>
      </c>
      <c r="S34" s="164">
        <f t="shared" si="1"/>
        <v>0</v>
      </c>
      <c r="T34" s="153">
        <f t="shared" si="7"/>
        <v>0</v>
      </c>
      <c r="U34" s="158">
        <f t="shared" si="8"/>
        <v>0</v>
      </c>
      <c r="V34" s="158">
        <f t="shared" si="9"/>
        <v>0</v>
      </c>
      <c r="W34" s="157">
        <f t="shared" si="10"/>
      </c>
      <c r="X34" s="157">
        <f t="shared" si="10"/>
      </c>
      <c r="Y34" s="157">
        <f t="shared" si="10"/>
      </c>
    </row>
    <row r="35" spans="1:25" s="101" customFormat="1" ht="12.75" customHeight="1">
      <c r="A35" s="167">
        <v>400</v>
      </c>
      <c r="B35" s="168" t="s">
        <v>174</v>
      </c>
      <c r="C35" s="148">
        <f>SUM(C36:C39)</f>
        <v>10643000</v>
      </c>
      <c r="D35" s="148">
        <f aca="true" t="shared" si="15" ref="D35:I35">SUM(D36:D39)</f>
        <v>520000</v>
      </c>
      <c r="E35" s="148">
        <f t="shared" si="15"/>
        <v>0</v>
      </c>
      <c r="F35" s="148">
        <f t="shared" si="15"/>
        <v>520000</v>
      </c>
      <c r="G35" s="148">
        <f t="shared" si="15"/>
        <v>0</v>
      </c>
      <c r="H35" s="148">
        <f t="shared" si="15"/>
        <v>0</v>
      </c>
      <c r="I35" s="148">
        <f t="shared" si="15"/>
        <v>0</v>
      </c>
      <c r="J35" s="153">
        <f t="shared" si="3"/>
        <v>520000</v>
      </c>
      <c r="K35" s="153">
        <f t="shared" si="4"/>
        <v>0</v>
      </c>
      <c r="L35" s="153">
        <f t="shared" si="4"/>
        <v>520000</v>
      </c>
      <c r="M35" s="154">
        <f t="shared" si="5"/>
        <v>100</v>
      </c>
      <c r="N35" s="155">
        <f t="shared" si="12"/>
      </c>
      <c r="O35" s="156">
        <f t="shared" si="6"/>
        <v>100</v>
      </c>
      <c r="P35" s="148"/>
      <c r="Q35" s="157">
        <v>0</v>
      </c>
      <c r="R35" s="157">
        <v>0</v>
      </c>
      <c r="S35" s="157">
        <f t="shared" si="1"/>
        <v>0</v>
      </c>
      <c r="T35" s="153">
        <f t="shared" si="7"/>
        <v>0</v>
      </c>
      <c r="U35" s="158">
        <f t="shared" si="8"/>
        <v>0</v>
      </c>
      <c r="V35" s="158">
        <f t="shared" si="9"/>
        <v>0</v>
      </c>
      <c r="W35" s="157">
        <f t="shared" si="10"/>
      </c>
      <c r="X35" s="157">
        <f t="shared" si="10"/>
      </c>
      <c r="Y35" s="157">
        <f t="shared" si="10"/>
      </c>
    </row>
    <row r="36" spans="1:25" ht="12.75" customHeight="1">
      <c r="A36" s="175">
        <v>401</v>
      </c>
      <c r="B36" s="161" t="s">
        <v>175</v>
      </c>
      <c r="C36" s="180">
        <v>4506000</v>
      </c>
      <c r="D36" s="166">
        <v>0</v>
      </c>
      <c r="E36" s="166">
        <v>0</v>
      </c>
      <c r="F36" s="162">
        <f t="shared" si="2"/>
        <v>0</v>
      </c>
      <c r="G36" s="166">
        <v>0</v>
      </c>
      <c r="H36" s="180"/>
      <c r="I36" s="162">
        <f t="shared" si="11"/>
        <v>0</v>
      </c>
      <c r="J36" s="162">
        <f t="shared" si="3"/>
        <v>0</v>
      </c>
      <c r="K36" s="162">
        <f t="shared" si="4"/>
        <v>0</v>
      </c>
      <c r="L36" s="162">
        <f t="shared" si="4"/>
        <v>0</v>
      </c>
      <c r="M36" s="154">
        <f t="shared" si="5"/>
      </c>
      <c r="N36" s="155">
        <f t="shared" si="12"/>
      </c>
      <c r="O36" s="156">
        <f t="shared" si="6"/>
      </c>
      <c r="P36" s="180"/>
      <c r="Q36" s="164">
        <v>0</v>
      </c>
      <c r="R36" s="164">
        <v>0</v>
      </c>
      <c r="S36" s="164">
        <f t="shared" si="1"/>
        <v>0</v>
      </c>
      <c r="T36" s="153">
        <f t="shared" si="7"/>
        <v>0</v>
      </c>
      <c r="U36" s="158">
        <f t="shared" si="8"/>
        <v>0</v>
      </c>
      <c r="V36" s="158">
        <f t="shared" si="9"/>
        <v>0</v>
      </c>
      <c r="W36" s="157">
        <f t="shared" si="10"/>
      </c>
      <c r="X36" s="157">
        <f t="shared" si="10"/>
      </c>
      <c r="Y36" s="157">
        <f t="shared" si="10"/>
      </c>
    </row>
    <row r="37" spans="1:25" ht="12.75" customHeight="1">
      <c r="A37" s="175">
        <v>402</v>
      </c>
      <c r="B37" s="161" t="s">
        <v>176</v>
      </c>
      <c r="C37" s="180">
        <v>900000</v>
      </c>
      <c r="D37" s="180">
        <v>450000</v>
      </c>
      <c r="E37" s="166">
        <v>0</v>
      </c>
      <c r="F37" s="162">
        <f t="shared" si="2"/>
        <v>450000</v>
      </c>
      <c r="G37" s="166">
        <v>0</v>
      </c>
      <c r="H37" s="180"/>
      <c r="I37" s="162">
        <f t="shared" si="11"/>
        <v>0</v>
      </c>
      <c r="J37" s="162">
        <f t="shared" si="3"/>
        <v>450000</v>
      </c>
      <c r="K37" s="162">
        <f t="shared" si="4"/>
        <v>0</v>
      </c>
      <c r="L37" s="162">
        <f t="shared" si="4"/>
        <v>450000</v>
      </c>
      <c r="M37" s="154">
        <f t="shared" si="5"/>
        <v>100</v>
      </c>
      <c r="N37" s="155">
        <f t="shared" si="12"/>
      </c>
      <c r="O37" s="156">
        <f t="shared" si="6"/>
        <v>100</v>
      </c>
      <c r="P37" s="180"/>
      <c r="Q37" s="164">
        <v>0</v>
      </c>
      <c r="R37" s="164">
        <v>0</v>
      </c>
      <c r="S37" s="164">
        <f t="shared" si="1"/>
        <v>0</v>
      </c>
      <c r="T37" s="153">
        <f t="shared" si="7"/>
        <v>0</v>
      </c>
      <c r="U37" s="158">
        <f t="shared" si="8"/>
        <v>0</v>
      </c>
      <c r="V37" s="158">
        <f t="shared" si="9"/>
        <v>0</v>
      </c>
      <c r="W37" s="157">
        <f t="shared" si="10"/>
      </c>
      <c r="X37" s="157">
        <f t="shared" si="10"/>
      </c>
      <c r="Y37" s="157">
        <f t="shared" si="10"/>
      </c>
    </row>
    <row r="38" spans="1:25" ht="12.75" customHeight="1">
      <c r="A38" s="175">
        <v>403</v>
      </c>
      <c r="B38" s="161" t="s">
        <v>177</v>
      </c>
      <c r="C38" s="180">
        <v>2297000</v>
      </c>
      <c r="D38" s="180">
        <v>70000</v>
      </c>
      <c r="E38" s="166">
        <v>0</v>
      </c>
      <c r="F38" s="162">
        <f t="shared" si="2"/>
        <v>70000</v>
      </c>
      <c r="G38" s="166">
        <v>0</v>
      </c>
      <c r="H38" s="180"/>
      <c r="I38" s="162">
        <f t="shared" si="11"/>
        <v>0</v>
      </c>
      <c r="J38" s="162">
        <f t="shared" si="3"/>
        <v>70000</v>
      </c>
      <c r="K38" s="162">
        <f t="shared" si="4"/>
        <v>0</v>
      </c>
      <c r="L38" s="162">
        <f t="shared" si="4"/>
        <v>70000</v>
      </c>
      <c r="M38" s="154">
        <f t="shared" si="5"/>
        <v>100</v>
      </c>
      <c r="N38" s="155">
        <f t="shared" si="12"/>
      </c>
      <c r="O38" s="156">
        <f t="shared" si="6"/>
        <v>100</v>
      </c>
      <c r="P38" s="180"/>
      <c r="Q38" s="164">
        <v>0</v>
      </c>
      <c r="R38" s="164">
        <v>0</v>
      </c>
      <c r="S38" s="164">
        <f t="shared" si="1"/>
        <v>0</v>
      </c>
      <c r="T38" s="153">
        <f t="shared" si="7"/>
        <v>0</v>
      </c>
      <c r="U38" s="158">
        <f t="shared" si="8"/>
        <v>0</v>
      </c>
      <c r="V38" s="158">
        <f t="shared" si="9"/>
        <v>0</v>
      </c>
      <c r="W38" s="157">
        <f t="shared" si="10"/>
      </c>
      <c r="X38" s="157">
        <f t="shared" si="10"/>
      </c>
      <c r="Y38" s="157">
        <f t="shared" si="10"/>
      </c>
    </row>
    <row r="39" spans="1:25" ht="12.75" customHeight="1">
      <c r="A39" s="175">
        <v>404</v>
      </c>
      <c r="B39" s="176" t="s">
        <v>178</v>
      </c>
      <c r="C39" s="180">
        <v>2940000</v>
      </c>
      <c r="D39" s="179">
        <v>0</v>
      </c>
      <c r="E39" s="166">
        <v>0</v>
      </c>
      <c r="F39" s="162">
        <f t="shared" si="2"/>
        <v>0</v>
      </c>
      <c r="G39" s="166">
        <v>0</v>
      </c>
      <c r="H39" s="165"/>
      <c r="I39" s="162">
        <f t="shared" si="11"/>
        <v>0</v>
      </c>
      <c r="J39" s="162">
        <f t="shared" si="3"/>
        <v>0</v>
      </c>
      <c r="K39" s="162">
        <f>E39-H39</f>
        <v>0</v>
      </c>
      <c r="L39" s="162">
        <f>F39-I39</f>
        <v>0</v>
      </c>
      <c r="M39" s="154">
        <f t="shared" si="5"/>
      </c>
      <c r="N39" s="155">
        <f t="shared" si="12"/>
      </c>
      <c r="O39" s="156">
        <f t="shared" si="6"/>
      </c>
      <c r="P39" s="180"/>
      <c r="Q39" s="164">
        <v>0</v>
      </c>
      <c r="R39" s="164">
        <v>0</v>
      </c>
      <c r="S39" s="164">
        <f t="shared" si="1"/>
        <v>0</v>
      </c>
      <c r="T39" s="153">
        <f t="shared" si="7"/>
        <v>0</v>
      </c>
      <c r="U39" s="158">
        <f t="shared" si="8"/>
        <v>0</v>
      </c>
      <c r="V39" s="158">
        <f t="shared" si="9"/>
        <v>0</v>
      </c>
      <c r="W39" s="157">
        <f t="shared" si="10"/>
      </c>
      <c r="X39" s="157">
        <f t="shared" si="10"/>
      </c>
      <c r="Y39" s="157">
        <f t="shared" si="10"/>
      </c>
    </row>
    <row r="40" spans="1:25" s="101" customFormat="1" ht="12.75" customHeight="1">
      <c r="A40" s="167">
        <v>500</v>
      </c>
      <c r="B40" s="182" t="s">
        <v>179</v>
      </c>
      <c r="C40" s="183">
        <f>SUM(C41:C46)</f>
        <v>1685580</v>
      </c>
      <c r="D40" s="183">
        <f aca="true" t="shared" si="16" ref="D40:I40">SUM(D41:D46)</f>
        <v>309950</v>
      </c>
      <c r="E40" s="183">
        <f t="shared" si="16"/>
        <v>0</v>
      </c>
      <c r="F40" s="183">
        <f t="shared" si="16"/>
        <v>309950</v>
      </c>
      <c r="G40" s="183">
        <f t="shared" si="16"/>
        <v>95000</v>
      </c>
      <c r="H40" s="183">
        <f t="shared" si="16"/>
        <v>33000</v>
      </c>
      <c r="I40" s="183">
        <f t="shared" si="16"/>
        <v>128000</v>
      </c>
      <c r="J40" s="153">
        <f aca="true" t="shared" si="17" ref="J40:L60">D40-G40</f>
        <v>214950</v>
      </c>
      <c r="K40" s="153">
        <f t="shared" si="17"/>
        <v>-33000</v>
      </c>
      <c r="L40" s="153">
        <f t="shared" si="17"/>
        <v>181950</v>
      </c>
      <c r="M40" s="154">
        <f t="shared" si="5"/>
        <v>69.34989514437812</v>
      </c>
      <c r="N40" s="155">
        <f t="shared" si="12"/>
      </c>
      <c r="O40" s="156">
        <f t="shared" si="6"/>
        <v>58.70301661558316</v>
      </c>
      <c r="P40" s="148"/>
      <c r="Q40" s="157">
        <v>0</v>
      </c>
      <c r="R40" s="157">
        <v>0</v>
      </c>
      <c r="S40" s="157">
        <f t="shared" si="1"/>
        <v>0</v>
      </c>
      <c r="T40" s="153">
        <f t="shared" si="7"/>
        <v>95000</v>
      </c>
      <c r="U40" s="158">
        <f t="shared" si="8"/>
        <v>33000</v>
      </c>
      <c r="V40" s="158">
        <f t="shared" si="9"/>
        <v>128000</v>
      </c>
      <c r="W40" s="157">
        <f t="shared" si="10"/>
        <v>100</v>
      </c>
      <c r="X40" s="157">
        <f t="shared" si="10"/>
        <v>100</v>
      </c>
      <c r="Y40" s="157">
        <f t="shared" si="10"/>
        <v>100</v>
      </c>
    </row>
    <row r="41" spans="1:25" ht="12.75" customHeight="1">
      <c r="A41" s="175">
        <v>501</v>
      </c>
      <c r="B41" s="161" t="s">
        <v>180</v>
      </c>
      <c r="C41" s="179">
        <v>300000</v>
      </c>
      <c r="D41" s="179">
        <v>19890</v>
      </c>
      <c r="E41" s="179">
        <v>0</v>
      </c>
      <c r="F41" s="162">
        <f aca="true" t="shared" si="18" ref="F41:F46">D41+E41</f>
        <v>19890</v>
      </c>
      <c r="G41" s="179">
        <v>0</v>
      </c>
      <c r="H41" s="179"/>
      <c r="I41" s="162">
        <f t="shared" si="11"/>
        <v>0</v>
      </c>
      <c r="J41" s="162">
        <f t="shared" si="17"/>
        <v>19890</v>
      </c>
      <c r="K41" s="162">
        <f t="shared" si="17"/>
        <v>0</v>
      </c>
      <c r="L41" s="162">
        <f t="shared" si="17"/>
        <v>19890</v>
      </c>
      <c r="M41" s="154">
        <f t="shared" si="5"/>
        <v>100</v>
      </c>
      <c r="N41" s="155">
        <f t="shared" si="12"/>
      </c>
      <c r="O41" s="156">
        <f t="shared" si="6"/>
        <v>100</v>
      </c>
      <c r="P41" s="180"/>
      <c r="Q41" s="164">
        <v>0</v>
      </c>
      <c r="R41" s="164">
        <v>0</v>
      </c>
      <c r="S41" s="164">
        <f t="shared" si="1"/>
        <v>0</v>
      </c>
      <c r="T41" s="153">
        <f t="shared" si="7"/>
        <v>0</v>
      </c>
      <c r="U41" s="158">
        <f t="shared" si="8"/>
        <v>0</v>
      </c>
      <c r="V41" s="158">
        <f t="shared" si="9"/>
        <v>0</v>
      </c>
      <c r="W41" s="157">
        <f t="shared" si="10"/>
      </c>
      <c r="X41" s="157">
        <f t="shared" si="10"/>
      </c>
      <c r="Y41" s="157">
        <f t="shared" si="10"/>
      </c>
    </row>
    <row r="42" spans="1:25" ht="12.75" customHeight="1">
      <c r="A42" s="175">
        <v>502</v>
      </c>
      <c r="B42" s="161" t="s">
        <v>181</v>
      </c>
      <c r="C42" s="179">
        <v>450000</v>
      </c>
      <c r="D42" s="179">
        <v>0</v>
      </c>
      <c r="E42" s="179">
        <v>0</v>
      </c>
      <c r="F42" s="162">
        <f t="shared" si="18"/>
        <v>0</v>
      </c>
      <c r="G42" s="179">
        <v>0</v>
      </c>
      <c r="H42" s="179"/>
      <c r="I42" s="162">
        <f t="shared" si="11"/>
        <v>0</v>
      </c>
      <c r="J42" s="162">
        <f t="shared" si="17"/>
        <v>0</v>
      </c>
      <c r="K42" s="162">
        <f t="shared" si="17"/>
        <v>0</v>
      </c>
      <c r="L42" s="162">
        <f t="shared" si="17"/>
        <v>0</v>
      </c>
      <c r="M42" s="154">
        <f t="shared" si="5"/>
      </c>
      <c r="N42" s="155">
        <f t="shared" si="12"/>
      </c>
      <c r="O42" s="156">
        <f t="shared" si="6"/>
      </c>
      <c r="P42" s="180"/>
      <c r="Q42" s="164">
        <v>0</v>
      </c>
      <c r="R42" s="164">
        <v>0</v>
      </c>
      <c r="S42" s="164">
        <f t="shared" si="1"/>
        <v>0</v>
      </c>
      <c r="T42" s="153">
        <f t="shared" si="7"/>
        <v>0</v>
      </c>
      <c r="U42" s="158">
        <f t="shared" si="8"/>
        <v>0</v>
      </c>
      <c r="V42" s="158">
        <f t="shared" si="9"/>
        <v>0</v>
      </c>
      <c r="W42" s="157">
        <f t="shared" si="10"/>
      </c>
      <c r="X42" s="157">
        <f t="shared" si="10"/>
      </c>
      <c r="Y42" s="157">
        <f t="shared" si="10"/>
      </c>
    </row>
    <row r="43" spans="1:25" ht="12.75" customHeight="1">
      <c r="A43" s="175">
        <v>503</v>
      </c>
      <c r="B43" s="161" t="s">
        <v>182</v>
      </c>
      <c r="C43" s="179">
        <v>280000</v>
      </c>
      <c r="D43" s="179">
        <v>0</v>
      </c>
      <c r="E43" s="179">
        <v>0</v>
      </c>
      <c r="F43" s="162">
        <f t="shared" si="18"/>
        <v>0</v>
      </c>
      <c r="G43" s="179">
        <v>0</v>
      </c>
      <c r="H43" s="179"/>
      <c r="I43" s="162">
        <f t="shared" si="11"/>
        <v>0</v>
      </c>
      <c r="J43" s="162">
        <f t="shared" si="17"/>
        <v>0</v>
      </c>
      <c r="K43" s="162">
        <f t="shared" si="17"/>
        <v>0</v>
      </c>
      <c r="L43" s="162">
        <f t="shared" si="17"/>
        <v>0</v>
      </c>
      <c r="M43" s="154">
        <f t="shared" si="5"/>
      </c>
      <c r="N43" s="155">
        <f t="shared" si="12"/>
      </c>
      <c r="O43" s="156">
        <f t="shared" si="6"/>
      </c>
      <c r="P43" s="180"/>
      <c r="Q43" s="164">
        <v>0</v>
      </c>
      <c r="R43" s="164">
        <v>0</v>
      </c>
      <c r="S43" s="164">
        <f t="shared" si="1"/>
        <v>0</v>
      </c>
      <c r="T43" s="153">
        <f t="shared" si="7"/>
        <v>0</v>
      </c>
      <c r="U43" s="158">
        <f t="shared" si="8"/>
        <v>0</v>
      </c>
      <c r="V43" s="158">
        <f t="shared" si="9"/>
        <v>0</v>
      </c>
      <c r="W43" s="157">
        <f t="shared" si="10"/>
      </c>
      <c r="X43" s="157">
        <f t="shared" si="10"/>
      </c>
      <c r="Y43" s="157">
        <f t="shared" si="10"/>
      </c>
    </row>
    <row r="44" spans="1:25" ht="12.75" customHeight="1">
      <c r="A44" s="175">
        <v>504</v>
      </c>
      <c r="B44" s="161" t="s">
        <v>339</v>
      </c>
      <c r="C44" s="179">
        <v>450000</v>
      </c>
      <c r="D44" s="179">
        <v>150000</v>
      </c>
      <c r="E44" s="179">
        <v>0</v>
      </c>
      <c r="F44" s="162">
        <f t="shared" si="18"/>
        <v>150000</v>
      </c>
      <c r="G44" s="179">
        <v>55000</v>
      </c>
      <c r="H44" s="179">
        <v>33000</v>
      </c>
      <c r="I44" s="162">
        <f t="shared" si="11"/>
        <v>88000</v>
      </c>
      <c r="J44" s="162">
        <f t="shared" si="17"/>
        <v>95000</v>
      </c>
      <c r="K44" s="162">
        <f>E44-H44</f>
        <v>-33000</v>
      </c>
      <c r="L44" s="162">
        <f t="shared" si="17"/>
        <v>62000</v>
      </c>
      <c r="M44" s="154">
        <f t="shared" si="5"/>
        <v>63.33333333333333</v>
      </c>
      <c r="N44" s="155">
        <f t="shared" si="12"/>
      </c>
      <c r="O44" s="156">
        <f t="shared" si="6"/>
        <v>41.333333333333336</v>
      </c>
      <c r="P44" s="180"/>
      <c r="Q44" s="164">
        <v>0</v>
      </c>
      <c r="R44" s="164">
        <v>0</v>
      </c>
      <c r="S44" s="164"/>
      <c r="T44" s="153">
        <f t="shared" si="7"/>
        <v>55000</v>
      </c>
      <c r="U44" s="158">
        <f t="shared" si="8"/>
        <v>33000</v>
      </c>
      <c r="V44" s="158">
        <f t="shared" si="9"/>
        <v>88000</v>
      </c>
      <c r="W44" s="157">
        <f t="shared" si="10"/>
        <v>100</v>
      </c>
      <c r="X44" s="157">
        <f t="shared" si="10"/>
        <v>100</v>
      </c>
      <c r="Y44" s="157">
        <f t="shared" si="10"/>
        <v>100</v>
      </c>
    </row>
    <row r="45" spans="1:25" ht="12.75" customHeight="1">
      <c r="A45" s="175">
        <v>505</v>
      </c>
      <c r="B45" s="161" t="s">
        <v>337</v>
      </c>
      <c r="C45" s="179">
        <v>159520</v>
      </c>
      <c r="D45" s="179">
        <v>100000</v>
      </c>
      <c r="E45" s="179">
        <v>0</v>
      </c>
      <c r="F45" s="162">
        <f t="shared" si="18"/>
        <v>100000</v>
      </c>
      <c r="G45" s="179">
        <v>40000</v>
      </c>
      <c r="H45" s="179">
        <v>0</v>
      </c>
      <c r="I45" s="162">
        <f t="shared" si="11"/>
        <v>40000</v>
      </c>
      <c r="J45" s="162">
        <f t="shared" si="17"/>
        <v>60000</v>
      </c>
      <c r="K45" s="162">
        <f t="shared" si="17"/>
        <v>0</v>
      </c>
      <c r="L45" s="162">
        <f t="shared" si="17"/>
        <v>60000</v>
      </c>
      <c r="M45" s="154">
        <f t="shared" si="5"/>
        <v>60</v>
      </c>
      <c r="N45" s="155">
        <f t="shared" si="12"/>
      </c>
      <c r="O45" s="156">
        <f t="shared" si="6"/>
        <v>60</v>
      </c>
      <c r="P45" s="180"/>
      <c r="Q45" s="164">
        <v>0</v>
      </c>
      <c r="R45" s="164">
        <v>0</v>
      </c>
      <c r="S45" s="164"/>
      <c r="T45" s="153">
        <f t="shared" si="7"/>
        <v>40000</v>
      </c>
      <c r="U45" s="158">
        <f t="shared" si="8"/>
        <v>0</v>
      </c>
      <c r="V45" s="158">
        <f t="shared" si="9"/>
        <v>40000</v>
      </c>
      <c r="W45" s="157">
        <f t="shared" si="10"/>
        <v>100</v>
      </c>
      <c r="X45" s="157">
        <f t="shared" si="10"/>
      </c>
      <c r="Y45" s="157">
        <f t="shared" si="10"/>
        <v>100</v>
      </c>
    </row>
    <row r="46" spans="1:25" ht="12.75" customHeight="1">
      <c r="A46" s="175">
        <v>506</v>
      </c>
      <c r="B46" s="161" t="s">
        <v>338</v>
      </c>
      <c r="C46" s="179">
        <v>46060</v>
      </c>
      <c r="D46" s="179">
        <v>40060</v>
      </c>
      <c r="E46" s="179">
        <v>0</v>
      </c>
      <c r="F46" s="162">
        <f t="shared" si="18"/>
        <v>40060</v>
      </c>
      <c r="G46" s="179">
        <v>0</v>
      </c>
      <c r="H46" s="179"/>
      <c r="I46" s="162">
        <f t="shared" si="11"/>
        <v>0</v>
      </c>
      <c r="J46" s="162">
        <f t="shared" si="17"/>
        <v>40060</v>
      </c>
      <c r="K46" s="162">
        <f t="shared" si="17"/>
        <v>0</v>
      </c>
      <c r="L46" s="162">
        <f t="shared" si="17"/>
        <v>40060</v>
      </c>
      <c r="M46" s="154">
        <f t="shared" si="5"/>
        <v>100</v>
      </c>
      <c r="N46" s="155">
        <f t="shared" si="12"/>
      </c>
      <c r="O46" s="156">
        <f t="shared" si="6"/>
        <v>100</v>
      </c>
      <c r="P46" s="180"/>
      <c r="Q46" s="164">
        <v>0</v>
      </c>
      <c r="R46" s="164">
        <v>0</v>
      </c>
      <c r="S46" s="164"/>
      <c r="T46" s="153">
        <f t="shared" si="7"/>
        <v>0</v>
      </c>
      <c r="U46" s="158">
        <f t="shared" si="8"/>
        <v>0</v>
      </c>
      <c r="V46" s="158">
        <f t="shared" si="9"/>
        <v>0</v>
      </c>
      <c r="W46" s="157">
        <f t="shared" si="10"/>
      </c>
      <c r="X46" s="157">
        <f t="shared" si="10"/>
      </c>
      <c r="Y46" s="157">
        <f t="shared" si="10"/>
      </c>
    </row>
    <row r="47" spans="1:25" s="101" customFormat="1" ht="12.75" customHeight="1">
      <c r="A47" s="167">
        <v>600</v>
      </c>
      <c r="B47" s="182" t="s">
        <v>183</v>
      </c>
      <c r="C47" s="183">
        <f>SUM(C48:C54)</f>
        <v>2104000</v>
      </c>
      <c r="D47" s="183">
        <f aca="true" t="shared" si="19" ref="D47:I47">SUM(D48:D54)</f>
        <v>453000</v>
      </c>
      <c r="E47" s="183">
        <f t="shared" si="19"/>
        <v>105000</v>
      </c>
      <c r="F47" s="183">
        <f t="shared" si="19"/>
        <v>558000</v>
      </c>
      <c r="G47" s="183">
        <f t="shared" si="19"/>
        <v>205710</v>
      </c>
      <c r="H47" s="183">
        <f t="shared" si="19"/>
        <v>49157</v>
      </c>
      <c r="I47" s="183">
        <f t="shared" si="19"/>
        <v>254867</v>
      </c>
      <c r="J47" s="153">
        <f t="shared" si="17"/>
        <v>247290</v>
      </c>
      <c r="K47" s="153">
        <f t="shared" si="17"/>
        <v>55843</v>
      </c>
      <c r="L47" s="153">
        <f t="shared" si="17"/>
        <v>303133</v>
      </c>
      <c r="M47" s="154">
        <f t="shared" si="5"/>
        <v>54.58940397350993</v>
      </c>
      <c r="N47" s="155">
        <f t="shared" si="12"/>
        <v>53.18380952380952</v>
      </c>
      <c r="O47" s="156">
        <f t="shared" si="6"/>
        <v>54.32491039426524</v>
      </c>
      <c r="P47" s="148"/>
      <c r="Q47" s="157">
        <v>0</v>
      </c>
      <c r="R47" s="157">
        <v>0</v>
      </c>
      <c r="S47" s="157">
        <f t="shared" si="1"/>
        <v>0</v>
      </c>
      <c r="T47" s="153">
        <f t="shared" si="7"/>
        <v>205710</v>
      </c>
      <c r="U47" s="158">
        <f t="shared" si="8"/>
        <v>49157</v>
      </c>
      <c r="V47" s="158">
        <f t="shared" si="9"/>
        <v>254867</v>
      </c>
      <c r="W47" s="157">
        <f t="shared" si="10"/>
        <v>100</v>
      </c>
      <c r="X47" s="157">
        <f t="shared" si="10"/>
        <v>100</v>
      </c>
      <c r="Y47" s="157">
        <f t="shared" si="10"/>
        <v>100</v>
      </c>
    </row>
    <row r="48" spans="1:25" ht="12.75" customHeight="1">
      <c r="A48" s="175">
        <v>601</v>
      </c>
      <c r="B48" s="161" t="s">
        <v>184</v>
      </c>
      <c r="C48" s="179">
        <v>300000</v>
      </c>
      <c r="D48" s="179">
        <v>259000</v>
      </c>
      <c r="E48" s="179">
        <v>41000</v>
      </c>
      <c r="F48" s="162">
        <f t="shared" si="2"/>
        <v>300000</v>
      </c>
      <c r="G48" s="179">
        <v>205710</v>
      </c>
      <c r="H48" s="179">
        <v>0</v>
      </c>
      <c r="I48" s="162">
        <f t="shared" si="11"/>
        <v>205710</v>
      </c>
      <c r="J48" s="162">
        <f t="shared" si="17"/>
        <v>53290</v>
      </c>
      <c r="K48" s="162">
        <f t="shared" si="17"/>
        <v>41000</v>
      </c>
      <c r="L48" s="162">
        <f t="shared" si="17"/>
        <v>94290</v>
      </c>
      <c r="M48" s="154">
        <f t="shared" si="5"/>
        <v>20.575289575289577</v>
      </c>
      <c r="N48" s="155">
        <f t="shared" si="12"/>
        <v>100</v>
      </c>
      <c r="O48" s="156">
        <f t="shared" si="6"/>
        <v>31.430000000000003</v>
      </c>
      <c r="P48" s="180"/>
      <c r="Q48" s="164">
        <v>0</v>
      </c>
      <c r="R48" s="164">
        <v>0</v>
      </c>
      <c r="S48" s="164">
        <f t="shared" si="1"/>
        <v>0</v>
      </c>
      <c r="T48" s="153">
        <f t="shared" si="7"/>
        <v>205710</v>
      </c>
      <c r="U48" s="158">
        <f t="shared" si="8"/>
        <v>0</v>
      </c>
      <c r="V48" s="158">
        <f t="shared" si="9"/>
        <v>205710</v>
      </c>
      <c r="W48" s="157">
        <f t="shared" si="10"/>
        <v>100</v>
      </c>
      <c r="X48" s="157">
        <f t="shared" si="10"/>
      </c>
      <c r="Y48" s="157">
        <f t="shared" si="10"/>
        <v>100</v>
      </c>
    </row>
    <row r="49" spans="1:25" ht="12.75" customHeight="1">
      <c r="A49" s="175">
        <v>602</v>
      </c>
      <c r="B49" s="161" t="s">
        <v>185</v>
      </c>
      <c r="C49" s="179">
        <v>225000</v>
      </c>
      <c r="D49" s="179">
        <v>0</v>
      </c>
      <c r="E49" s="179">
        <v>0</v>
      </c>
      <c r="F49" s="162">
        <f t="shared" si="2"/>
        <v>0</v>
      </c>
      <c r="G49" s="179">
        <v>0</v>
      </c>
      <c r="H49" s="179">
        <v>0</v>
      </c>
      <c r="I49" s="162">
        <f t="shared" si="11"/>
        <v>0</v>
      </c>
      <c r="J49" s="162">
        <f t="shared" si="17"/>
        <v>0</v>
      </c>
      <c r="K49" s="162">
        <f t="shared" si="17"/>
        <v>0</v>
      </c>
      <c r="L49" s="162">
        <f t="shared" si="17"/>
        <v>0</v>
      </c>
      <c r="M49" s="154">
        <f t="shared" si="5"/>
      </c>
      <c r="N49" s="155">
        <f t="shared" si="12"/>
      </c>
      <c r="O49" s="156">
        <f t="shared" si="6"/>
      </c>
      <c r="P49" s="180"/>
      <c r="Q49" s="164">
        <v>0</v>
      </c>
      <c r="R49" s="164">
        <v>0</v>
      </c>
      <c r="S49" s="164">
        <f t="shared" si="1"/>
        <v>0</v>
      </c>
      <c r="T49" s="153">
        <f t="shared" si="7"/>
        <v>0</v>
      </c>
      <c r="U49" s="158">
        <f t="shared" si="8"/>
        <v>0</v>
      </c>
      <c r="V49" s="158">
        <f t="shared" si="9"/>
        <v>0</v>
      </c>
      <c r="W49" s="157">
        <f t="shared" si="10"/>
      </c>
      <c r="X49" s="157">
        <f t="shared" si="10"/>
      </c>
      <c r="Y49" s="157">
        <f t="shared" si="10"/>
      </c>
    </row>
    <row r="50" spans="1:25" ht="12.75" customHeight="1">
      <c r="A50" s="175">
        <v>603</v>
      </c>
      <c r="B50" s="161" t="s">
        <v>186</v>
      </c>
      <c r="C50" s="179">
        <v>525000</v>
      </c>
      <c r="D50" s="179">
        <v>0</v>
      </c>
      <c r="E50" s="179">
        <v>0</v>
      </c>
      <c r="F50" s="162">
        <f t="shared" si="2"/>
        <v>0</v>
      </c>
      <c r="G50" s="179">
        <v>0</v>
      </c>
      <c r="H50" s="179">
        <v>0</v>
      </c>
      <c r="I50" s="162">
        <f t="shared" si="11"/>
        <v>0</v>
      </c>
      <c r="J50" s="162">
        <f t="shared" si="17"/>
        <v>0</v>
      </c>
      <c r="K50" s="162">
        <f t="shared" si="17"/>
        <v>0</v>
      </c>
      <c r="L50" s="162">
        <f t="shared" si="17"/>
        <v>0</v>
      </c>
      <c r="M50" s="154">
        <f t="shared" si="5"/>
      </c>
      <c r="N50" s="155">
        <f t="shared" si="12"/>
      </c>
      <c r="O50" s="156">
        <f t="shared" si="6"/>
      </c>
      <c r="P50" s="180"/>
      <c r="Q50" s="164">
        <v>0</v>
      </c>
      <c r="R50" s="164">
        <v>0</v>
      </c>
      <c r="S50" s="164">
        <f t="shared" si="1"/>
        <v>0</v>
      </c>
      <c r="T50" s="153">
        <f t="shared" si="7"/>
        <v>0</v>
      </c>
      <c r="U50" s="158">
        <f t="shared" si="8"/>
        <v>0</v>
      </c>
      <c r="V50" s="158">
        <f t="shared" si="9"/>
        <v>0</v>
      </c>
      <c r="W50" s="157">
        <f t="shared" si="10"/>
      </c>
      <c r="X50" s="157">
        <f t="shared" si="10"/>
      </c>
      <c r="Y50" s="157">
        <f t="shared" si="10"/>
      </c>
    </row>
    <row r="51" spans="1:25" ht="12.75" customHeight="1">
      <c r="A51" s="175">
        <v>604</v>
      </c>
      <c r="B51" s="161" t="s">
        <v>187</v>
      </c>
      <c r="C51" s="179">
        <v>252000</v>
      </c>
      <c r="D51" s="179">
        <v>84000</v>
      </c>
      <c r="E51" s="179">
        <v>0</v>
      </c>
      <c r="F51" s="162">
        <f t="shared" si="2"/>
        <v>84000</v>
      </c>
      <c r="G51" s="179">
        <v>0</v>
      </c>
      <c r="H51" s="179">
        <v>0</v>
      </c>
      <c r="I51" s="162">
        <f t="shared" si="11"/>
        <v>0</v>
      </c>
      <c r="J51" s="162">
        <f t="shared" si="17"/>
        <v>84000</v>
      </c>
      <c r="K51" s="162">
        <f t="shared" si="17"/>
        <v>0</v>
      </c>
      <c r="L51" s="162">
        <f t="shared" si="17"/>
        <v>84000</v>
      </c>
      <c r="M51" s="154">
        <f t="shared" si="5"/>
        <v>100</v>
      </c>
      <c r="N51" s="155">
        <f t="shared" si="12"/>
      </c>
      <c r="O51" s="156">
        <f t="shared" si="6"/>
        <v>100</v>
      </c>
      <c r="P51" s="180"/>
      <c r="Q51" s="164">
        <v>0</v>
      </c>
      <c r="R51" s="164">
        <v>0</v>
      </c>
      <c r="S51" s="164">
        <f t="shared" si="1"/>
        <v>0</v>
      </c>
      <c r="T51" s="153">
        <f t="shared" si="7"/>
        <v>0</v>
      </c>
      <c r="U51" s="158">
        <f t="shared" si="8"/>
        <v>0</v>
      </c>
      <c r="V51" s="158">
        <f t="shared" si="9"/>
        <v>0</v>
      </c>
      <c r="W51" s="157">
        <f t="shared" si="10"/>
      </c>
      <c r="X51" s="157">
        <f t="shared" si="10"/>
      </c>
      <c r="Y51" s="157">
        <f t="shared" si="10"/>
      </c>
    </row>
    <row r="52" spans="1:25" ht="12.75" customHeight="1">
      <c r="A52" s="175">
        <v>605</v>
      </c>
      <c r="B52" s="161" t="s">
        <v>188</v>
      </c>
      <c r="C52" s="179">
        <v>280000</v>
      </c>
      <c r="D52" s="179">
        <v>0</v>
      </c>
      <c r="E52" s="179">
        <v>0</v>
      </c>
      <c r="F52" s="162">
        <f t="shared" si="2"/>
        <v>0</v>
      </c>
      <c r="G52" s="179">
        <v>0</v>
      </c>
      <c r="H52" s="179"/>
      <c r="I52" s="162">
        <f t="shared" si="11"/>
        <v>0</v>
      </c>
      <c r="J52" s="162">
        <f t="shared" si="17"/>
        <v>0</v>
      </c>
      <c r="K52" s="162">
        <f t="shared" si="17"/>
        <v>0</v>
      </c>
      <c r="L52" s="162">
        <f t="shared" si="17"/>
        <v>0</v>
      </c>
      <c r="M52" s="154">
        <f t="shared" si="5"/>
      </c>
      <c r="N52" s="155">
        <f t="shared" si="12"/>
      </c>
      <c r="O52" s="156">
        <f t="shared" si="6"/>
      </c>
      <c r="P52" s="180"/>
      <c r="Q52" s="164">
        <v>0</v>
      </c>
      <c r="R52" s="164">
        <v>0</v>
      </c>
      <c r="S52" s="164">
        <f t="shared" si="1"/>
        <v>0</v>
      </c>
      <c r="T52" s="153">
        <f t="shared" si="7"/>
        <v>0</v>
      </c>
      <c r="U52" s="158">
        <f t="shared" si="8"/>
        <v>0</v>
      </c>
      <c r="V52" s="158">
        <f t="shared" si="9"/>
        <v>0</v>
      </c>
      <c r="W52" s="157">
        <f t="shared" si="10"/>
      </c>
      <c r="X52" s="157">
        <f t="shared" si="10"/>
      </c>
      <c r="Y52" s="157">
        <f t="shared" si="10"/>
      </c>
    </row>
    <row r="53" spans="1:25" ht="12.75" customHeight="1">
      <c r="A53" s="175">
        <v>606</v>
      </c>
      <c r="B53" s="161" t="s">
        <v>340</v>
      </c>
      <c r="C53" s="179">
        <v>432000</v>
      </c>
      <c r="D53" s="179">
        <v>80000</v>
      </c>
      <c r="E53" s="179">
        <v>64000</v>
      </c>
      <c r="F53" s="162">
        <f t="shared" si="2"/>
        <v>144000</v>
      </c>
      <c r="G53" s="179">
        <v>0</v>
      </c>
      <c r="H53" s="179">
        <v>49157</v>
      </c>
      <c r="I53" s="162">
        <f t="shared" si="11"/>
        <v>49157</v>
      </c>
      <c r="J53" s="162">
        <f t="shared" si="17"/>
        <v>80000</v>
      </c>
      <c r="K53" s="162">
        <f t="shared" si="17"/>
        <v>14843</v>
      </c>
      <c r="L53" s="162">
        <f t="shared" si="17"/>
        <v>94843</v>
      </c>
      <c r="M53" s="154">
        <f t="shared" si="5"/>
        <v>100</v>
      </c>
      <c r="N53" s="155">
        <f t="shared" si="12"/>
        <v>23.1921875</v>
      </c>
      <c r="O53" s="156">
        <f t="shared" si="6"/>
        <v>65.86319444444445</v>
      </c>
      <c r="P53" s="180"/>
      <c r="Q53" s="164">
        <v>0</v>
      </c>
      <c r="R53" s="164">
        <v>0</v>
      </c>
      <c r="S53" s="164">
        <f t="shared" si="1"/>
        <v>0</v>
      </c>
      <c r="T53" s="153">
        <f t="shared" si="7"/>
        <v>0</v>
      </c>
      <c r="U53" s="158">
        <f t="shared" si="8"/>
        <v>49157</v>
      </c>
      <c r="V53" s="158">
        <f t="shared" si="9"/>
        <v>49157</v>
      </c>
      <c r="W53" s="157">
        <f t="shared" si="10"/>
      </c>
      <c r="X53" s="157">
        <f t="shared" si="10"/>
        <v>100</v>
      </c>
      <c r="Y53" s="157">
        <f t="shared" si="10"/>
        <v>100</v>
      </c>
    </row>
    <row r="54" spans="1:25" ht="12.75" customHeight="1">
      <c r="A54" s="175">
        <v>607</v>
      </c>
      <c r="B54" s="161" t="s">
        <v>341</v>
      </c>
      <c r="C54" s="179">
        <v>90000</v>
      </c>
      <c r="D54" s="179">
        <v>30000</v>
      </c>
      <c r="E54" s="179">
        <v>0</v>
      </c>
      <c r="F54" s="162">
        <f t="shared" si="2"/>
        <v>30000</v>
      </c>
      <c r="G54" s="179">
        <v>0</v>
      </c>
      <c r="H54" s="179"/>
      <c r="I54" s="162">
        <f t="shared" si="11"/>
        <v>0</v>
      </c>
      <c r="J54" s="162">
        <f t="shared" si="17"/>
        <v>30000</v>
      </c>
      <c r="K54" s="162">
        <f t="shared" si="17"/>
        <v>0</v>
      </c>
      <c r="L54" s="162">
        <f t="shared" si="17"/>
        <v>30000</v>
      </c>
      <c r="M54" s="154">
        <f t="shared" si="5"/>
        <v>100</v>
      </c>
      <c r="N54" s="155">
        <f t="shared" si="12"/>
      </c>
      <c r="O54" s="156">
        <f t="shared" si="6"/>
        <v>100</v>
      </c>
      <c r="P54" s="180"/>
      <c r="Q54" s="164">
        <v>0</v>
      </c>
      <c r="R54" s="164">
        <v>0</v>
      </c>
      <c r="S54" s="164">
        <f t="shared" si="1"/>
        <v>0</v>
      </c>
      <c r="T54" s="153">
        <f t="shared" si="7"/>
        <v>0</v>
      </c>
      <c r="U54" s="158">
        <f t="shared" si="8"/>
        <v>0</v>
      </c>
      <c r="V54" s="158">
        <f t="shared" si="9"/>
        <v>0</v>
      </c>
      <c r="W54" s="157">
        <f t="shared" si="10"/>
      </c>
      <c r="X54" s="157">
        <f t="shared" si="10"/>
      </c>
      <c r="Y54" s="157">
        <f t="shared" si="10"/>
      </c>
    </row>
    <row r="55" spans="1:25" s="101" customFormat="1" ht="12.75" customHeight="1">
      <c r="A55" s="167">
        <v>700</v>
      </c>
      <c r="B55" s="182" t="s">
        <v>345</v>
      </c>
      <c r="C55" s="183">
        <f>SUM(C56:C60)</f>
        <v>1714230</v>
      </c>
      <c r="D55" s="183">
        <f aca="true" t="shared" si="20" ref="D55:I55">SUM(D56:D60)</f>
        <v>368600</v>
      </c>
      <c r="E55" s="183">
        <f t="shared" si="20"/>
        <v>180000</v>
      </c>
      <c r="F55" s="183">
        <f t="shared" si="20"/>
        <v>548600</v>
      </c>
      <c r="G55" s="183">
        <f t="shared" si="20"/>
        <v>160818</v>
      </c>
      <c r="H55" s="183">
        <f t="shared" si="20"/>
        <v>101864</v>
      </c>
      <c r="I55" s="183">
        <f t="shared" si="20"/>
        <v>262682</v>
      </c>
      <c r="J55" s="153">
        <f t="shared" si="17"/>
        <v>207782</v>
      </c>
      <c r="K55" s="153">
        <f t="shared" si="17"/>
        <v>78136</v>
      </c>
      <c r="L55" s="153">
        <f t="shared" si="17"/>
        <v>285918</v>
      </c>
      <c r="M55" s="154">
        <f t="shared" si="5"/>
        <v>56.37059142702117</v>
      </c>
      <c r="N55" s="155">
        <f t="shared" si="12"/>
        <v>43.40888888888889</v>
      </c>
      <c r="O55" s="156">
        <f t="shared" si="6"/>
        <v>52.11775428363106</v>
      </c>
      <c r="P55" s="148"/>
      <c r="Q55" s="157">
        <v>0</v>
      </c>
      <c r="R55" s="157">
        <v>0</v>
      </c>
      <c r="S55" s="157">
        <f t="shared" si="1"/>
        <v>0</v>
      </c>
      <c r="T55" s="153">
        <f t="shared" si="7"/>
        <v>160818</v>
      </c>
      <c r="U55" s="158">
        <f t="shared" si="8"/>
        <v>101864</v>
      </c>
      <c r="V55" s="158">
        <f t="shared" si="9"/>
        <v>262682</v>
      </c>
      <c r="W55" s="157">
        <f t="shared" si="10"/>
        <v>100</v>
      </c>
      <c r="X55" s="157">
        <f t="shared" si="10"/>
        <v>100</v>
      </c>
      <c r="Y55" s="157">
        <f t="shared" si="10"/>
        <v>100</v>
      </c>
    </row>
    <row r="56" spans="1:25" ht="12.75" customHeight="1">
      <c r="A56" s="175">
        <v>701</v>
      </c>
      <c r="B56" s="176" t="s">
        <v>190</v>
      </c>
      <c r="C56" s="179">
        <f>'[1]13.03.13'!$K$113+'[1]13.03.13'!$K$114</f>
        <v>1210560</v>
      </c>
      <c r="D56" s="179">
        <v>214700</v>
      </c>
      <c r="E56" s="179">
        <v>170000</v>
      </c>
      <c r="F56" s="162">
        <f t="shared" si="2"/>
        <v>384700</v>
      </c>
      <c r="G56" s="179">
        <v>125000</v>
      </c>
      <c r="H56" s="179">
        <v>96000</v>
      </c>
      <c r="I56" s="162">
        <f>SUM(G56:H56)</f>
        <v>221000</v>
      </c>
      <c r="J56" s="162">
        <f t="shared" si="17"/>
        <v>89700</v>
      </c>
      <c r="K56" s="162">
        <f>E56-H56</f>
        <v>74000</v>
      </c>
      <c r="L56" s="162">
        <f>F56-I56</f>
        <v>163700</v>
      </c>
      <c r="M56" s="154">
        <f t="shared" si="5"/>
        <v>41.77922682813227</v>
      </c>
      <c r="N56" s="155">
        <f t="shared" si="12"/>
        <v>43.529411764705884</v>
      </c>
      <c r="O56" s="156">
        <f t="shared" si="6"/>
        <v>42.5526384195477</v>
      </c>
      <c r="P56" s="180"/>
      <c r="Q56" s="164">
        <v>0</v>
      </c>
      <c r="R56" s="164">
        <v>0</v>
      </c>
      <c r="S56" s="164">
        <f t="shared" si="1"/>
        <v>0</v>
      </c>
      <c r="T56" s="153">
        <f t="shared" si="7"/>
        <v>125000</v>
      </c>
      <c r="U56" s="158">
        <f t="shared" si="8"/>
        <v>96000</v>
      </c>
      <c r="V56" s="158">
        <f t="shared" si="9"/>
        <v>221000</v>
      </c>
      <c r="W56" s="157">
        <f t="shared" si="10"/>
        <v>100</v>
      </c>
      <c r="X56" s="157">
        <f t="shared" si="10"/>
        <v>100</v>
      </c>
      <c r="Y56" s="157">
        <f t="shared" si="10"/>
        <v>100</v>
      </c>
    </row>
    <row r="57" spans="1:25" ht="12.75" customHeight="1">
      <c r="A57" s="175">
        <v>702</v>
      </c>
      <c r="B57" s="161" t="s">
        <v>191</v>
      </c>
      <c r="C57" s="179">
        <f>'[1]13.03.13'!$K$115</f>
        <v>226980</v>
      </c>
      <c r="D57" s="179">
        <v>72000</v>
      </c>
      <c r="E57" s="179">
        <v>0</v>
      </c>
      <c r="F57" s="162">
        <f t="shared" si="2"/>
        <v>72000</v>
      </c>
      <c r="G57" s="179">
        <v>28318</v>
      </c>
      <c r="H57" s="179">
        <v>5130</v>
      </c>
      <c r="I57" s="162">
        <f t="shared" si="11"/>
        <v>33448</v>
      </c>
      <c r="J57" s="162">
        <f t="shared" si="17"/>
        <v>43682</v>
      </c>
      <c r="K57" s="162">
        <f t="shared" si="17"/>
        <v>-5130</v>
      </c>
      <c r="L57" s="162">
        <f t="shared" si="17"/>
        <v>38552</v>
      </c>
      <c r="M57" s="154">
        <f t="shared" si="5"/>
        <v>60.669444444444444</v>
      </c>
      <c r="N57" s="155">
        <f t="shared" si="12"/>
      </c>
      <c r="O57" s="156">
        <f t="shared" si="6"/>
        <v>53.54444444444444</v>
      </c>
      <c r="P57" s="180"/>
      <c r="Q57" s="164">
        <v>0</v>
      </c>
      <c r="R57" s="164">
        <v>0</v>
      </c>
      <c r="S57" s="164">
        <f t="shared" si="1"/>
        <v>0</v>
      </c>
      <c r="T57" s="153">
        <f t="shared" si="7"/>
        <v>28318</v>
      </c>
      <c r="U57" s="158">
        <f t="shared" si="8"/>
        <v>5130</v>
      </c>
      <c r="V57" s="158">
        <f t="shared" si="9"/>
        <v>33448</v>
      </c>
      <c r="W57" s="157">
        <f t="shared" si="10"/>
        <v>100</v>
      </c>
      <c r="X57" s="157">
        <f t="shared" si="10"/>
        <v>100</v>
      </c>
      <c r="Y57" s="157">
        <f t="shared" si="10"/>
        <v>100</v>
      </c>
    </row>
    <row r="58" spans="1:25" ht="12.75" customHeight="1">
      <c r="A58" s="175">
        <v>703</v>
      </c>
      <c r="B58" s="176" t="s">
        <v>192</v>
      </c>
      <c r="C58" s="179">
        <f>'[1]13.03.13'!$K$116</f>
        <v>128622</v>
      </c>
      <c r="D58" s="179">
        <v>40800</v>
      </c>
      <c r="E58" s="179">
        <v>0</v>
      </c>
      <c r="F58" s="162">
        <f t="shared" si="2"/>
        <v>40800</v>
      </c>
      <c r="G58" s="179">
        <v>0</v>
      </c>
      <c r="H58" s="179">
        <v>734</v>
      </c>
      <c r="I58" s="162">
        <f t="shared" si="11"/>
        <v>734</v>
      </c>
      <c r="J58" s="162">
        <f t="shared" si="17"/>
        <v>40800</v>
      </c>
      <c r="K58" s="162">
        <f t="shared" si="17"/>
        <v>-734</v>
      </c>
      <c r="L58" s="162">
        <f t="shared" si="17"/>
        <v>40066</v>
      </c>
      <c r="M58" s="154">
        <f t="shared" si="5"/>
        <v>100</v>
      </c>
      <c r="N58" s="155">
        <f t="shared" si="12"/>
      </c>
      <c r="O58" s="156">
        <f t="shared" si="6"/>
        <v>98.20098039215686</v>
      </c>
      <c r="P58" s="180"/>
      <c r="Q58" s="164">
        <v>0</v>
      </c>
      <c r="R58" s="164">
        <v>0</v>
      </c>
      <c r="S58" s="164">
        <f t="shared" si="1"/>
        <v>0</v>
      </c>
      <c r="T58" s="153">
        <f t="shared" si="7"/>
        <v>0</v>
      </c>
      <c r="U58" s="158">
        <f t="shared" si="8"/>
        <v>734</v>
      </c>
      <c r="V58" s="158">
        <f t="shared" si="9"/>
        <v>734</v>
      </c>
      <c r="W58" s="157">
        <f t="shared" si="10"/>
      </c>
      <c r="X58" s="157">
        <f t="shared" si="10"/>
        <v>100</v>
      </c>
      <c r="Y58" s="157">
        <f t="shared" si="10"/>
        <v>100</v>
      </c>
    </row>
    <row r="59" spans="1:25" ht="12.75" customHeight="1">
      <c r="A59" s="175">
        <v>704</v>
      </c>
      <c r="B59" s="176" t="s">
        <v>193</v>
      </c>
      <c r="C59" s="179">
        <f>'[1]13.03.13'!$K$117</f>
        <v>103068</v>
      </c>
      <c r="D59" s="179">
        <v>33600</v>
      </c>
      <c r="E59" s="179">
        <v>0</v>
      </c>
      <c r="F59" s="162">
        <f t="shared" si="2"/>
        <v>33600</v>
      </c>
      <c r="G59" s="179">
        <v>0</v>
      </c>
      <c r="H59" s="179">
        <v>0</v>
      </c>
      <c r="I59" s="162">
        <f t="shared" si="11"/>
        <v>0</v>
      </c>
      <c r="J59" s="162">
        <f t="shared" si="17"/>
        <v>33600</v>
      </c>
      <c r="K59" s="162">
        <f t="shared" si="17"/>
        <v>0</v>
      </c>
      <c r="L59" s="162">
        <f t="shared" si="17"/>
        <v>33600</v>
      </c>
      <c r="M59" s="154">
        <f t="shared" si="5"/>
        <v>100</v>
      </c>
      <c r="N59" s="155">
        <f t="shared" si="12"/>
      </c>
      <c r="O59" s="156">
        <f t="shared" si="6"/>
        <v>100</v>
      </c>
      <c r="P59" s="180"/>
      <c r="Q59" s="164">
        <v>0</v>
      </c>
      <c r="R59" s="164">
        <v>0</v>
      </c>
      <c r="S59" s="164">
        <f t="shared" si="1"/>
        <v>0</v>
      </c>
      <c r="T59" s="153">
        <f t="shared" si="7"/>
        <v>0</v>
      </c>
      <c r="U59" s="158">
        <f t="shared" si="8"/>
        <v>0</v>
      </c>
      <c r="V59" s="158">
        <f t="shared" si="9"/>
        <v>0</v>
      </c>
      <c r="W59" s="157">
        <f t="shared" si="10"/>
      </c>
      <c r="X59" s="157">
        <f t="shared" si="10"/>
      </c>
      <c r="Y59" s="157">
        <f t="shared" si="10"/>
      </c>
    </row>
    <row r="60" spans="1:25" ht="12.75" customHeight="1">
      <c r="A60" s="175">
        <v>705</v>
      </c>
      <c r="B60" s="161" t="s">
        <v>342</v>
      </c>
      <c r="C60" s="179">
        <f>'[1]13.03.13'!$K$118</f>
        <v>45000</v>
      </c>
      <c r="D60" s="179">
        <v>7500</v>
      </c>
      <c r="E60" s="179">
        <v>10000</v>
      </c>
      <c r="F60" s="162">
        <f t="shared" si="2"/>
        <v>17500</v>
      </c>
      <c r="G60" s="179">
        <v>7500</v>
      </c>
      <c r="H60" s="179"/>
      <c r="I60" s="162">
        <f t="shared" si="11"/>
        <v>7500</v>
      </c>
      <c r="J60" s="162">
        <f t="shared" si="17"/>
        <v>0</v>
      </c>
      <c r="K60" s="162">
        <f t="shared" si="17"/>
        <v>10000</v>
      </c>
      <c r="L60" s="162">
        <f t="shared" si="17"/>
        <v>10000</v>
      </c>
      <c r="M60" s="154">
        <f t="shared" si="5"/>
        <v>0</v>
      </c>
      <c r="N60" s="155">
        <f t="shared" si="12"/>
        <v>100</v>
      </c>
      <c r="O60" s="156">
        <f t="shared" si="6"/>
        <v>57.14285714285714</v>
      </c>
      <c r="P60" s="180"/>
      <c r="Q60" s="164">
        <v>0</v>
      </c>
      <c r="R60" s="164">
        <v>0</v>
      </c>
      <c r="S60" s="164">
        <f t="shared" si="1"/>
        <v>0</v>
      </c>
      <c r="T60" s="153">
        <f t="shared" si="7"/>
        <v>7500</v>
      </c>
      <c r="U60" s="158">
        <f t="shared" si="8"/>
        <v>0</v>
      </c>
      <c r="V60" s="158">
        <f t="shared" si="9"/>
        <v>7500</v>
      </c>
      <c r="W60" s="157">
        <f t="shared" si="10"/>
        <v>100</v>
      </c>
      <c r="X60" s="157">
        <f t="shared" si="10"/>
      </c>
      <c r="Y60" s="157">
        <f t="shared" si="10"/>
        <v>100</v>
      </c>
    </row>
    <row r="61" spans="1:25" ht="12.75" customHeight="1">
      <c r="A61" s="175"/>
      <c r="B61" s="184" t="s">
        <v>194</v>
      </c>
      <c r="C61" s="185">
        <f>C55+C47+C40+C35+C21+C17+C12</f>
        <v>34300000</v>
      </c>
      <c r="D61" s="185">
        <f>D55+D47+D40+D35+D21+D17+D12</f>
        <v>6430000</v>
      </c>
      <c r="E61" s="185">
        <f>E55+E47+E40+E35+E21+E17+E12</f>
        <v>2143340</v>
      </c>
      <c r="F61" s="185">
        <f>F55+F47+F40+F35+F21+F17+F12</f>
        <v>8573340</v>
      </c>
      <c r="G61" s="185">
        <f>G12+G17+G21+G35+G40+G47+G55</f>
        <v>1638731</v>
      </c>
      <c r="H61" s="185">
        <f>H12+H17+H21+H35+H40+H47+H55</f>
        <v>557201</v>
      </c>
      <c r="I61" s="185">
        <f>I12+I17+I21+I35+I40+I47+I55</f>
        <v>2195932</v>
      </c>
      <c r="J61" s="185">
        <f>J55+J47+J40+J35+J21+J17+J12</f>
        <v>4791269</v>
      </c>
      <c r="K61" s="185">
        <f>K55+K47+K40+K35+K21+K17+K12</f>
        <v>1586139</v>
      </c>
      <c r="L61" s="185">
        <f>L55+L47+L40+L35+L21+L17+L12</f>
        <v>6377408</v>
      </c>
      <c r="M61" s="186">
        <f t="shared" si="5"/>
        <v>74.51429237947123</v>
      </c>
      <c r="N61" s="187">
        <f t="shared" si="12"/>
        <v>74.00314462474455</v>
      </c>
      <c r="O61" s="188">
        <f t="shared" si="6"/>
        <v>74.38650514268652</v>
      </c>
      <c r="P61" s="189">
        <f>P55+P47+P40+P35+P21+P17+P12</f>
        <v>0</v>
      </c>
      <c r="Q61" s="189">
        <f>Q55+Q47+Q40+Q35+Q21+Q17+Q12</f>
        <v>0</v>
      </c>
      <c r="R61" s="189">
        <f>R55+R47+R40+R35+R21+R17+R12</f>
        <v>0</v>
      </c>
      <c r="S61" s="190">
        <f>S55+S47+S40+S35+S21+S17+S12</f>
        <v>0</v>
      </c>
      <c r="T61" s="191">
        <f t="shared" si="7"/>
        <v>1638731</v>
      </c>
      <c r="U61" s="192">
        <f t="shared" si="8"/>
        <v>557201</v>
      </c>
      <c r="V61" s="192">
        <f>SUM(T61:U61)</f>
        <v>2195932</v>
      </c>
      <c r="W61" s="193">
        <f>IF(G61&gt;0,SUM((G61/T61)*100),"")</f>
        <v>100</v>
      </c>
      <c r="X61" s="193">
        <f>IF(H61&gt;0,SUM((H61/U61)*100),"")</f>
        <v>100</v>
      </c>
      <c r="Y61" s="193">
        <f>IF(I61&gt;0,SUM((I61/V61)*100),"")</f>
        <v>100</v>
      </c>
    </row>
    <row r="62" spans="1:25" ht="12.75" customHeight="1" thickBot="1">
      <c r="A62" s="194"/>
      <c r="B62" s="195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7"/>
      <c r="O62" s="196"/>
      <c r="P62" s="195"/>
      <c r="Q62" s="195"/>
      <c r="R62" s="195"/>
      <c r="S62" s="198"/>
      <c r="T62" s="196"/>
      <c r="U62" s="195"/>
      <c r="V62" s="195"/>
      <c r="W62" s="195"/>
      <c r="X62" s="195"/>
      <c r="Y62" s="195"/>
    </row>
    <row r="63" spans="1:25" ht="12.75" customHeight="1">
      <c r="A63" s="194"/>
      <c r="B63" s="199" t="s">
        <v>304</v>
      </c>
      <c r="C63" s="200" t="s">
        <v>303</v>
      </c>
      <c r="E63" s="99"/>
      <c r="F63" s="99"/>
      <c r="G63" s="99"/>
      <c r="H63" s="99"/>
      <c r="I63" s="99"/>
      <c r="J63" s="99"/>
      <c r="K63" s="196"/>
      <c r="L63" s="196"/>
      <c r="M63" s="196"/>
      <c r="N63" s="197"/>
      <c r="O63" s="196"/>
      <c r="P63" s="195"/>
      <c r="Q63" s="195"/>
      <c r="R63" s="195"/>
      <c r="S63" s="198"/>
      <c r="T63" s="196"/>
      <c r="U63" s="195"/>
      <c r="V63" s="195"/>
      <c r="W63" s="195"/>
      <c r="X63" s="195"/>
      <c r="Y63" s="195"/>
    </row>
    <row r="64" spans="1:25" ht="12.75" customHeight="1">
      <c r="A64" s="194"/>
      <c r="B64" s="201" t="s">
        <v>300</v>
      </c>
      <c r="C64" s="202">
        <v>4791269</v>
      </c>
      <c r="D64" s="196"/>
      <c r="E64" s="203"/>
      <c r="F64" s="99"/>
      <c r="G64" s="99"/>
      <c r="H64" s="99"/>
      <c r="I64" s="99"/>
      <c r="J64" s="203"/>
      <c r="K64" s="196"/>
      <c r="L64" s="196"/>
      <c r="M64" s="196"/>
      <c r="N64" s="197"/>
      <c r="O64" s="196"/>
      <c r="P64" s="195"/>
      <c r="Q64" s="195"/>
      <c r="R64" s="195"/>
      <c r="S64" s="198"/>
      <c r="T64" s="196"/>
      <c r="U64" s="195"/>
      <c r="V64" s="195"/>
      <c r="W64" s="195"/>
      <c r="X64" s="195"/>
      <c r="Y64" s="195"/>
    </row>
    <row r="65" spans="1:25" ht="12.75" customHeight="1">
      <c r="A65" s="194"/>
      <c r="B65" s="204" t="s">
        <v>298</v>
      </c>
      <c r="C65" s="205">
        <v>2143340</v>
      </c>
      <c r="D65" s="196"/>
      <c r="E65" s="99"/>
      <c r="F65" s="99"/>
      <c r="G65" s="99"/>
      <c r="H65" s="99"/>
      <c r="I65" s="99"/>
      <c r="J65" s="99"/>
      <c r="K65" s="196"/>
      <c r="L65" s="196"/>
      <c r="M65" s="196"/>
      <c r="N65" s="197"/>
      <c r="O65" s="196"/>
      <c r="P65" s="195"/>
      <c r="Q65" s="195"/>
      <c r="R65" s="195"/>
      <c r="S65" s="198"/>
      <c r="T65" s="196"/>
      <c r="U65" s="195"/>
      <c r="V65" s="195"/>
      <c r="W65" s="195"/>
      <c r="X65" s="195"/>
      <c r="Y65" s="195"/>
    </row>
    <row r="66" spans="1:25" ht="12.75" customHeight="1">
      <c r="A66" s="194"/>
      <c r="B66" s="206" t="s">
        <v>296</v>
      </c>
      <c r="C66" s="205">
        <v>101375</v>
      </c>
      <c r="D66" s="196"/>
      <c r="E66" s="99"/>
      <c r="F66" s="99"/>
      <c r="G66" s="99"/>
      <c r="H66" s="99"/>
      <c r="I66" s="99"/>
      <c r="J66" s="99"/>
      <c r="K66" s="196"/>
      <c r="L66" s="196"/>
      <c r="M66" s="196"/>
      <c r="N66" s="197"/>
      <c r="O66" s="196"/>
      <c r="P66" s="195"/>
      <c r="Q66" s="195"/>
      <c r="R66" s="195"/>
      <c r="S66" s="198"/>
      <c r="T66" s="196"/>
      <c r="U66" s="195"/>
      <c r="V66" s="195"/>
      <c r="W66" s="195"/>
      <c r="X66" s="195"/>
      <c r="Y66" s="195"/>
    </row>
    <row r="67" spans="1:25" ht="12.75" customHeight="1">
      <c r="A67" s="194"/>
      <c r="B67" s="207" t="s">
        <v>295</v>
      </c>
      <c r="C67" s="205">
        <f>H61</f>
        <v>557201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7"/>
      <c r="O67" s="196"/>
      <c r="P67" s="195"/>
      <c r="Q67" s="195"/>
      <c r="R67" s="195"/>
      <c r="S67" s="198"/>
      <c r="T67" s="196"/>
      <c r="U67" s="195"/>
      <c r="V67" s="195"/>
      <c r="W67" s="195"/>
      <c r="X67" s="195"/>
      <c r="Y67" s="195"/>
    </row>
    <row r="68" spans="1:25" ht="12.75" customHeight="1" thickBot="1">
      <c r="A68" s="194"/>
      <c r="B68" s="208" t="s">
        <v>294</v>
      </c>
      <c r="C68" s="209">
        <f>C64+C65+C66-C67</f>
        <v>6478783</v>
      </c>
      <c r="E68" s="196"/>
      <c r="F68" s="196"/>
      <c r="G68" s="196"/>
      <c r="H68" s="196"/>
      <c r="I68" s="196"/>
      <c r="J68" s="196"/>
      <c r="K68" s="196"/>
      <c r="L68" s="196"/>
      <c r="M68" s="196"/>
      <c r="N68" s="197"/>
      <c r="O68" s="196"/>
      <c r="P68" s="195"/>
      <c r="Q68" s="195"/>
      <c r="R68" s="195"/>
      <c r="S68" s="198"/>
      <c r="T68" s="196"/>
      <c r="U68" s="195"/>
      <c r="V68" s="195"/>
      <c r="W68" s="195"/>
      <c r="X68" s="195"/>
      <c r="Y68" s="195"/>
    </row>
    <row r="69" ht="15" thickBot="1">
      <c r="E69" s="196"/>
    </row>
    <row r="70" spans="2:6" ht="24">
      <c r="B70" s="210" t="s">
        <v>302</v>
      </c>
      <c r="C70" s="200" t="s">
        <v>301</v>
      </c>
      <c r="D70" s="211"/>
      <c r="F70" s="212"/>
    </row>
    <row r="71" spans="2:6" ht="14.25">
      <c r="B71" s="213" t="s">
        <v>299</v>
      </c>
      <c r="C71" s="214">
        <v>0</v>
      </c>
      <c r="D71" s="211"/>
      <c r="E71" s="212"/>
      <c r="F71" s="212"/>
    </row>
    <row r="72" spans="2:6" ht="14.25">
      <c r="B72" s="215" t="s">
        <v>297</v>
      </c>
      <c r="C72" s="216">
        <v>101375</v>
      </c>
      <c r="D72" s="217"/>
      <c r="E72" s="218"/>
      <c r="F72" s="218"/>
    </row>
    <row r="73" spans="2:6" ht="15" thickBot="1">
      <c r="B73" s="219" t="s">
        <v>219</v>
      </c>
      <c r="C73" s="220">
        <f>SUM(C71:C72)</f>
        <v>101375</v>
      </c>
      <c r="D73" s="211"/>
      <c r="E73" s="212"/>
      <c r="F73" s="212"/>
    </row>
  </sheetData>
  <sheetProtection/>
  <mergeCells count="13">
    <mergeCell ref="W10:Y10"/>
    <mergeCell ref="T10:V10"/>
    <mergeCell ref="Q10:S10"/>
    <mergeCell ref="A10:A11"/>
    <mergeCell ref="B10:B11"/>
    <mergeCell ref="C10:F10"/>
    <mergeCell ref="G10:I10"/>
    <mergeCell ref="M10:O10"/>
    <mergeCell ref="J10:L10"/>
    <mergeCell ref="A3:C3"/>
    <mergeCell ref="A4:C4"/>
    <mergeCell ref="A5:C5"/>
    <mergeCell ref="A6:C6"/>
  </mergeCells>
  <printOptions/>
  <pageMargins left="0.7" right="0.7" top="0.75" bottom="0.75" header="0.3" footer="0.3"/>
  <pageSetup fitToHeight="0" fitToWidth="0" horizontalDpi="600" verticalDpi="600" orientation="landscape" scale="3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37">
      <selection activeCell="D54" sqref="D54"/>
    </sheetView>
  </sheetViews>
  <sheetFormatPr defaultColWidth="9.140625" defaultRowHeight="12.75"/>
  <cols>
    <col min="1" max="1" width="31.00390625" style="0" customWidth="1"/>
    <col min="2" max="2" width="13.8515625" style="0" customWidth="1"/>
    <col min="3" max="3" width="16.8515625" style="0" customWidth="1"/>
    <col min="4" max="4" width="11.7109375" style="0" customWidth="1"/>
    <col min="5" max="5" width="22.28125" style="0" customWidth="1"/>
    <col min="7" max="7" width="25.8515625" style="0" customWidth="1"/>
    <col min="10" max="10" width="25.421875" style="0" customWidth="1"/>
    <col min="12" max="12" width="20.421875" style="0" customWidth="1"/>
  </cols>
  <sheetData>
    <row r="1" spans="1:4" ht="20.25">
      <c r="A1" s="82" t="s">
        <v>238</v>
      </c>
      <c r="C1" s="82"/>
      <c r="D1" s="82"/>
    </row>
    <row r="2" spans="1:3" ht="18.75">
      <c r="A2" s="268" t="s">
        <v>209</v>
      </c>
      <c r="B2" s="269"/>
      <c r="C2" s="270"/>
    </row>
    <row r="3" spans="1:3" ht="51">
      <c r="A3" s="49" t="s">
        <v>210</v>
      </c>
      <c r="B3" s="52" t="s">
        <v>215</v>
      </c>
      <c r="C3" s="58" t="s">
        <v>216</v>
      </c>
    </row>
    <row r="4" spans="1:3" ht="30">
      <c r="A4" s="50" t="s">
        <v>248</v>
      </c>
      <c r="B4" s="51"/>
      <c r="C4" s="59"/>
    </row>
    <row r="6" spans="1:3" ht="20.25">
      <c r="A6" s="221" t="s">
        <v>232</v>
      </c>
      <c r="B6" s="222"/>
      <c r="C6" s="223"/>
    </row>
    <row r="7" spans="1:3" ht="38.25">
      <c r="A7" s="81" t="s">
        <v>226</v>
      </c>
      <c r="B7" s="67" t="s">
        <v>227</v>
      </c>
      <c r="C7" s="68" t="s">
        <v>228</v>
      </c>
    </row>
    <row r="8" spans="1:3" ht="12.75">
      <c r="A8" s="63" t="s">
        <v>223</v>
      </c>
      <c r="B8" s="61">
        <v>6377408</v>
      </c>
      <c r="C8" s="224">
        <f>'[2]Quarterly fin. review-detail'!J54</f>
        <v>74.38650514268652</v>
      </c>
    </row>
    <row r="9" spans="1:3" ht="40.5" customHeight="1">
      <c r="A9" s="66" t="s">
        <v>229</v>
      </c>
      <c r="B9" s="65">
        <f>C26-B31</f>
        <v>0</v>
      </c>
      <c r="C9" s="224">
        <f>IF(B9&gt;0,SUM((B9/#REF!)*100),"")</f>
      </c>
    </row>
    <row r="10" spans="1:3" ht="12.75">
      <c r="A10" s="72" t="s">
        <v>219</v>
      </c>
      <c r="B10" s="70">
        <f>SUM(B8:B9)</f>
        <v>6377408</v>
      </c>
      <c r="C10" s="225">
        <f>SUM(C8:C9)</f>
        <v>74.38650514268652</v>
      </c>
    </row>
    <row r="12" spans="1:3" ht="21.75" customHeight="1">
      <c r="A12" s="226" t="s">
        <v>237</v>
      </c>
      <c r="B12" s="227"/>
      <c r="C12" s="228"/>
    </row>
    <row r="13" spans="1:3" ht="57">
      <c r="A13" s="73" t="s">
        <v>233</v>
      </c>
      <c r="B13" s="76" t="s">
        <v>236</v>
      </c>
      <c r="C13" s="77" t="s">
        <v>201</v>
      </c>
    </row>
    <row r="14" spans="1:3" ht="15">
      <c r="A14" s="74" t="s">
        <v>154</v>
      </c>
      <c r="B14" s="41">
        <f>'[2]deficit finance'!H12</f>
        <v>0</v>
      </c>
      <c r="C14" s="108">
        <f>(B14/'[2]Quarterly fin. review-detail'!F5*100)</f>
        <v>0</v>
      </c>
    </row>
    <row r="15" spans="1:3" ht="15">
      <c r="A15" s="74" t="s">
        <v>234</v>
      </c>
      <c r="B15" s="41">
        <f>'[2]deficit finance'!H17</f>
        <v>237000</v>
      </c>
      <c r="C15" s="105">
        <f>(B15/'[2]Quarterly fin. review-detail'!F10)*100</f>
        <v>42.770133092713735</v>
      </c>
    </row>
    <row r="16" spans="1:3" ht="15">
      <c r="A16" s="74" t="s">
        <v>163</v>
      </c>
      <c r="B16" s="41">
        <f>'[2]deficit finance'!H21</f>
        <v>136180</v>
      </c>
      <c r="C16" s="105">
        <f>(B16/'[2]Quarterly fin. review-detail'!F14)*100</f>
        <v>4.4774077985409795</v>
      </c>
    </row>
    <row r="17" spans="1:3" ht="15">
      <c r="A17" s="75" t="s">
        <v>174</v>
      </c>
      <c r="B17" s="105">
        <f>'[2]deficit finance'!H35</f>
        <v>0</v>
      </c>
      <c r="C17" s="105">
        <f>(B17/'[2]Quarterly fin. review-detail'!F28)*100</f>
        <v>0</v>
      </c>
    </row>
    <row r="18" spans="1:3" s="44" customFormat="1" ht="15">
      <c r="A18" s="75" t="s">
        <v>179</v>
      </c>
      <c r="B18" s="41">
        <f>'[2]deficit finance'!H40</f>
        <v>33000</v>
      </c>
      <c r="C18" s="105">
        <f>(B18/'[2]Quarterly fin. review-detail'!F33)*100</f>
        <v>15.352407536636429</v>
      </c>
    </row>
    <row r="19" spans="1:3" ht="15">
      <c r="A19" s="75" t="s">
        <v>183</v>
      </c>
      <c r="B19" s="41">
        <f>'[2]deficit finance'!H47</f>
        <v>49157</v>
      </c>
      <c r="C19" s="105">
        <f>(B19/'[2]Quarterly fin. review-detail'!F40)*100</f>
        <v>19.878280561284324</v>
      </c>
    </row>
    <row r="20" spans="1:3" ht="15">
      <c r="A20" s="74" t="s">
        <v>235</v>
      </c>
      <c r="B20" s="41">
        <f>'[2]deficit finance'!H55</f>
        <v>101864</v>
      </c>
      <c r="C20" s="105">
        <f>(B20/'[2]Quarterly fin. review-detail'!F48)*100</f>
        <v>49.024458326515294</v>
      </c>
    </row>
    <row r="22" spans="1:4" ht="20.25">
      <c r="A22" s="221" t="s">
        <v>230</v>
      </c>
      <c r="B22" s="222"/>
      <c r="C22" s="222"/>
      <c r="D22" s="223"/>
    </row>
    <row r="23" spans="1:4" ht="76.5">
      <c r="A23" s="56" t="s">
        <v>204</v>
      </c>
      <c r="B23" s="60" t="s">
        <v>223</v>
      </c>
      <c r="C23" s="64" t="s">
        <v>217</v>
      </c>
      <c r="D23" s="69" t="s">
        <v>219</v>
      </c>
    </row>
    <row r="24" spans="1:4" ht="12.75">
      <c r="A24" s="54" t="s">
        <v>218</v>
      </c>
      <c r="B24" s="61">
        <f>'[2]deficit finance'!C64</f>
        <v>4791269</v>
      </c>
      <c r="C24" s="65">
        <v>0</v>
      </c>
      <c r="D24" s="70">
        <f>SUM(B24:C24)</f>
        <v>4791269</v>
      </c>
    </row>
    <row r="25" spans="1:4" ht="12.75">
      <c r="A25" s="54" t="s">
        <v>220</v>
      </c>
      <c r="B25" s="61">
        <v>2143340</v>
      </c>
      <c r="C25" s="65">
        <v>0</v>
      </c>
      <c r="D25" s="70">
        <f>SUM(B25:C25)</f>
        <v>2143340</v>
      </c>
    </row>
    <row r="26" spans="1:4" ht="12.75">
      <c r="A26" s="55" t="s">
        <v>221</v>
      </c>
      <c r="B26" s="61">
        <f>SUM(B24:B25)</f>
        <v>6934609</v>
      </c>
      <c r="C26" s="65">
        <f>SUM(C24:C25)</f>
        <v>0</v>
      </c>
      <c r="D26" s="70">
        <f>SUM(D24:D25)</f>
        <v>6934609</v>
      </c>
    </row>
    <row r="28" spans="1:3" ht="20.25">
      <c r="A28" s="221" t="s">
        <v>231</v>
      </c>
      <c r="B28" s="222"/>
      <c r="C28" s="223"/>
    </row>
    <row r="29" spans="1:3" ht="30.75" customHeight="1">
      <c r="A29" s="56" t="s">
        <v>204</v>
      </c>
      <c r="B29" s="56" t="s">
        <v>224</v>
      </c>
      <c r="C29" s="57" t="s">
        <v>222</v>
      </c>
    </row>
    <row r="30" spans="1:3" ht="12.75">
      <c r="A30" s="62" t="s">
        <v>225</v>
      </c>
      <c r="B30" s="61">
        <f>'[2]deficit finance'!C67</f>
        <v>557201</v>
      </c>
      <c r="C30" s="224">
        <f>IF(B30&gt;0,SUM((B30/B26)*100),"")</f>
        <v>8.035074508166213</v>
      </c>
    </row>
    <row r="31" spans="1:3" ht="38.25">
      <c r="A31" s="66" t="s">
        <v>229</v>
      </c>
      <c r="B31" s="65">
        <v>0</v>
      </c>
      <c r="C31" s="224">
        <f>IF(B31&gt;0,SUM((B31/#REF!)*100),"")</f>
      </c>
    </row>
    <row r="32" spans="1:3" ht="12.75">
      <c r="A32" s="71" t="s">
        <v>219</v>
      </c>
      <c r="B32" s="70">
        <f>SUM(B30:B31)</f>
        <v>557201</v>
      </c>
      <c r="C32" s="224">
        <f>(B32/D26)*100</f>
        <v>8.035074508166213</v>
      </c>
    </row>
  </sheetData>
  <sheetProtection/>
  <mergeCells count="1">
    <mergeCell ref="A2:C2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6.140625" style="0" bestFit="1" customWidth="1"/>
    <col min="2" max="2" width="9.00390625" style="0" customWidth="1"/>
    <col min="5" max="5" width="8.28125" style="0" bestFit="1" customWidth="1"/>
    <col min="6" max="6" width="8.7109375" style="0" bestFit="1" customWidth="1"/>
    <col min="7" max="7" width="8.421875" style="0" bestFit="1" customWidth="1"/>
    <col min="8" max="8" width="8.7109375" style="0" bestFit="1" customWidth="1"/>
    <col min="9" max="9" width="9.00390625" style="0" bestFit="1" customWidth="1"/>
    <col min="10" max="10" width="7.57421875" style="0" bestFit="1" customWidth="1"/>
    <col min="11" max="11" width="6.7109375" style="0" bestFit="1" customWidth="1"/>
    <col min="12" max="12" width="7.8515625" style="0" bestFit="1" customWidth="1"/>
    <col min="13" max="13" width="6.7109375" style="0" bestFit="1" customWidth="1"/>
    <col min="14" max="14" width="8.00390625" style="0" bestFit="1" customWidth="1"/>
    <col min="15" max="15" width="7.8515625" style="0" bestFit="1" customWidth="1"/>
    <col min="16" max="16" width="8.57421875" style="0" bestFit="1" customWidth="1"/>
    <col min="17" max="17" width="7.140625" style="0" bestFit="1" customWidth="1"/>
    <col min="18" max="18" width="4.8515625" style="0" bestFit="1" customWidth="1"/>
    <col min="19" max="19" width="8.57421875" style="0" bestFit="1" customWidth="1"/>
  </cols>
  <sheetData>
    <row r="1" spans="1:20" ht="18.75">
      <c r="A1" s="89" t="s">
        <v>249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50">
      <c r="A2" s="84" t="s">
        <v>13</v>
      </c>
      <c r="B2" s="85" t="s">
        <v>250</v>
      </c>
      <c r="C2" s="85" t="s">
        <v>251</v>
      </c>
      <c r="D2" s="85" t="s">
        <v>252</v>
      </c>
      <c r="E2" s="85" t="s">
        <v>253</v>
      </c>
      <c r="F2" s="85" t="s">
        <v>291</v>
      </c>
      <c r="G2" s="85" t="s">
        <v>254</v>
      </c>
      <c r="H2" s="85" t="s">
        <v>255</v>
      </c>
      <c r="I2" s="85" t="s">
        <v>256</v>
      </c>
      <c r="J2" s="85" t="s">
        <v>290</v>
      </c>
      <c r="K2" s="85" t="s">
        <v>257</v>
      </c>
      <c r="L2" s="85" t="s">
        <v>258</v>
      </c>
      <c r="M2" s="85" t="s">
        <v>259</v>
      </c>
      <c r="N2" s="85" t="s">
        <v>260</v>
      </c>
      <c r="O2" s="85" t="s">
        <v>261</v>
      </c>
      <c r="P2" s="85" t="s">
        <v>262</v>
      </c>
      <c r="Q2" s="271" t="s">
        <v>289</v>
      </c>
      <c r="R2" s="271"/>
      <c r="S2" s="85" t="s">
        <v>263</v>
      </c>
      <c r="T2" s="85" t="s">
        <v>264</v>
      </c>
    </row>
    <row r="3" spans="1:20" ht="15">
      <c r="A3" s="229">
        <v>1</v>
      </c>
      <c r="B3" s="230">
        <v>2</v>
      </c>
      <c r="C3" s="229">
        <v>3</v>
      </c>
      <c r="D3" s="230">
        <v>4</v>
      </c>
      <c r="E3" s="229">
        <v>5</v>
      </c>
      <c r="F3" s="230">
        <v>6</v>
      </c>
      <c r="G3" s="229">
        <v>7</v>
      </c>
      <c r="H3" s="230">
        <v>8</v>
      </c>
      <c r="I3" s="229">
        <v>9</v>
      </c>
      <c r="J3" s="230">
        <v>10</v>
      </c>
      <c r="K3" s="229">
        <v>11</v>
      </c>
      <c r="L3" s="230">
        <v>12</v>
      </c>
      <c r="M3" s="229">
        <v>13</v>
      </c>
      <c r="N3" s="230">
        <v>14</v>
      </c>
      <c r="O3" s="229">
        <v>15</v>
      </c>
      <c r="P3" s="230">
        <v>16</v>
      </c>
      <c r="Q3" s="229">
        <v>17</v>
      </c>
      <c r="R3" s="230">
        <v>18</v>
      </c>
      <c r="S3" s="229">
        <v>19</v>
      </c>
      <c r="T3" s="230">
        <v>20</v>
      </c>
    </row>
    <row r="4" spans="1:20" ht="30">
      <c r="A4" s="229"/>
      <c r="B4" s="230"/>
      <c r="C4" s="229"/>
      <c r="D4" s="230"/>
      <c r="E4" s="229"/>
      <c r="F4" s="230"/>
      <c r="G4" s="229"/>
      <c r="H4" s="230"/>
      <c r="I4" s="229"/>
      <c r="J4" s="230"/>
      <c r="K4" s="229"/>
      <c r="L4" s="230"/>
      <c r="M4" s="229"/>
      <c r="N4" s="230"/>
      <c r="O4" s="229"/>
      <c r="P4" s="230"/>
      <c r="Q4" s="237" t="s">
        <v>265</v>
      </c>
      <c r="R4" s="237" t="s">
        <v>266</v>
      </c>
      <c r="S4" s="229"/>
      <c r="T4" s="230"/>
    </row>
    <row r="5" spans="1:20" s="235" customFormat="1" ht="119.25" customHeight="1">
      <c r="A5" s="238" t="s">
        <v>352</v>
      </c>
      <c r="B5" s="231">
        <v>2</v>
      </c>
      <c r="C5" s="232">
        <v>2</v>
      </c>
      <c r="D5" s="232">
        <v>66</v>
      </c>
      <c r="E5" s="232">
        <v>3012</v>
      </c>
      <c r="F5" s="232">
        <v>1905</v>
      </c>
      <c r="G5" s="232">
        <v>68</v>
      </c>
      <c r="H5" s="232">
        <v>2812</v>
      </c>
      <c r="I5" s="232">
        <v>6</v>
      </c>
      <c r="J5" s="232">
        <v>12</v>
      </c>
      <c r="K5" s="232">
        <v>127</v>
      </c>
      <c r="L5" s="232">
        <v>60</v>
      </c>
      <c r="M5" s="232">
        <v>60</v>
      </c>
      <c r="N5" s="232">
        <v>2</v>
      </c>
      <c r="O5" s="232">
        <v>4</v>
      </c>
      <c r="P5" s="232">
        <v>4</v>
      </c>
      <c r="Q5" s="236">
        <v>2518</v>
      </c>
      <c r="R5" s="236"/>
      <c r="S5" s="233">
        <v>2174</v>
      </c>
      <c r="T5" s="234">
        <v>5</v>
      </c>
    </row>
    <row r="9" spans="1:6" ht="19.5">
      <c r="A9" s="272" t="s">
        <v>267</v>
      </c>
      <c r="B9" s="272"/>
      <c r="C9" s="272"/>
      <c r="D9" s="272"/>
      <c r="E9" s="272"/>
      <c r="F9" s="272"/>
    </row>
    <row r="10" spans="1:6" ht="150">
      <c r="A10" s="87" t="s">
        <v>203</v>
      </c>
      <c r="B10" s="87" t="s">
        <v>204</v>
      </c>
      <c r="C10" s="88" t="s">
        <v>268</v>
      </c>
      <c r="D10" s="88" t="s">
        <v>269</v>
      </c>
      <c r="E10" s="88" t="s">
        <v>270</v>
      </c>
      <c r="F10" s="87" t="s">
        <v>271</v>
      </c>
    </row>
    <row r="11" spans="1:6" ht="15">
      <c r="A11" s="86"/>
      <c r="B11" s="86"/>
      <c r="C11" s="86"/>
      <c r="D11" s="86"/>
      <c r="E11" s="86"/>
      <c r="F11" s="86"/>
    </row>
    <row r="12" spans="1:6" ht="15">
      <c r="A12" s="86"/>
      <c r="B12" s="86"/>
      <c r="C12" s="86"/>
      <c r="D12" s="86"/>
      <c r="E12" s="86"/>
      <c r="F12" s="86"/>
    </row>
    <row r="13" spans="1:6" ht="15">
      <c r="A13" s="86"/>
      <c r="B13" s="86"/>
      <c r="C13" s="86"/>
      <c r="D13" s="86"/>
      <c r="E13" s="86"/>
      <c r="F13" s="86"/>
    </row>
    <row r="14" spans="1:6" ht="15">
      <c r="A14" s="86"/>
      <c r="B14" s="86"/>
      <c r="C14" s="86"/>
      <c r="D14" s="86"/>
      <c r="E14" s="86"/>
      <c r="F14" s="86"/>
    </row>
    <row r="15" spans="1:6" ht="15">
      <c r="A15" s="86"/>
      <c r="B15" s="86"/>
      <c r="C15" s="86"/>
      <c r="D15" s="86"/>
      <c r="E15" s="86"/>
      <c r="F15" s="86"/>
    </row>
    <row r="16" spans="1:6" ht="15">
      <c r="A16" s="86"/>
      <c r="B16" s="86"/>
      <c r="C16" s="86"/>
      <c r="D16" s="86"/>
      <c r="E16" s="86"/>
      <c r="F16" s="86"/>
    </row>
    <row r="17" spans="1:6" ht="15">
      <c r="A17" s="86"/>
      <c r="B17" s="86"/>
      <c r="C17" s="86"/>
      <c r="D17" s="86"/>
      <c r="E17" s="86"/>
      <c r="F17" s="86"/>
    </row>
  </sheetData>
  <sheetProtection/>
  <mergeCells count="2">
    <mergeCell ref="Q2:R2"/>
    <mergeCell ref="A9:F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2012-03-19T05:47:13Z</cp:lastPrinted>
  <dcterms:created xsi:type="dcterms:W3CDTF">2011-05-06T01:28:55Z</dcterms:created>
  <dcterms:modified xsi:type="dcterms:W3CDTF">2014-07-25T05:41:29Z</dcterms:modified>
  <cp:category/>
  <cp:version/>
  <cp:contentType/>
  <cp:contentStatus/>
</cp:coreProperties>
</file>